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ortez\Documents\FONPLATA\GOP\para subir a la web\JOAO\"/>
    </mc:Choice>
  </mc:AlternateContent>
  <bookViews>
    <workbookView xWindow="0" yWindow="0" windowWidth="28800" windowHeight="11835"/>
  </bookViews>
  <sheets>
    <sheet name="Hoja1" sheetId="1" r:id="rId1"/>
    <sheet name="Hoja2"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E13" i="1"/>
  <c r="E20" i="1"/>
  <c r="S21" i="1"/>
  <c r="P21" i="1"/>
  <c r="O21" i="1"/>
  <c r="E21" i="1" l="1"/>
  <c r="F40" i="1" l="1"/>
  <c r="F37" i="1" s="1"/>
  <c r="F38" i="1"/>
  <c r="E37" i="1"/>
  <c r="F46" i="1"/>
  <c r="F44" i="1"/>
  <c r="E42" i="1"/>
  <c r="F42" i="1"/>
  <c r="F17" i="2"/>
  <c r="F16" i="2"/>
  <c r="E46" i="1"/>
  <c r="E44" i="1"/>
  <c r="O11" i="1" l="1"/>
  <c r="S16" i="1" l="1"/>
  <c r="S14" i="1"/>
  <c r="L14" i="1"/>
  <c r="E11" i="1"/>
  <c r="T14" i="1" l="1"/>
  <c r="O14" i="1"/>
  <c r="P14" i="1" s="1"/>
  <c r="O16" i="1" l="1"/>
  <c r="P16" i="1" s="1"/>
  <c r="T16" i="1" s="1"/>
  <c r="L16" i="1"/>
  <c r="E23" i="1"/>
  <c r="F13" i="1" l="1"/>
  <c r="P11" i="1"/>
  <c r="Q11" i="1" s="1"/>
  <c r="R11" i="1" s="1"/>
  <c r="E10" i="1"/>
  <c r="E50" i="1" s="1"/>
  <c r="T11" i="1" l="1"/>
  <c r="S11" i="1"/>
  <c r="E14" i="1"/>
  <c r="F25" i="1" l="1"/>
  <c r="F20" i="1" s="1"/>
  <c r="E18" i="1"/>
  <c r="F30" i="1" l="1"/>
  <c r="E25" i="1" l="1"/>
  <c r="F27" i="1" l="1"/>
  <c r="F50" i="1" s="1"/>
  <c r="E27" i="1"/>
  <c r="M25" i="1"/>
  <c r="N25" i="1" s="1"/>
  <c r="O25" i="1" s="1"/>
  <c r="P25" i="1" s="1"/>
  <c r="Q25" i="1" s="1"/>
  <c r="R25" i="1" s="1"/>
  <c r="D4" i="1"/>
</calcChain>
</file>

<file path=xl/comments1.xml><?xml version="1.0" encoding="utf-8"?>
<comments xmlns="http://schemas.openxmlformats.org/spreadsheetml/2006/main">
  <authors>
    <author>Benítez, Hernán Marcelo</author>
  </authors>
  <commentList>
    <comment ref="F7" authorId="0" shapeId="0">
      <text>
        <r>
          <rPr>
            <b/>
            <sz val="9"/>
            <color indexed="81"/>
            <rFont val="Tahoma"/>
            <family val="2"/>
          </rPr>
          <t>Benítez, Hernán Marcelo:</t>
        </r>
        <r>
          <rPr>
            <sz val="9"/>
            <color indexed="81"/>
            <rFont val="Tahoma"/>
            <family val="2"/>
          </rPr>
          <t xml:space="preserve">
Sólo se ingresa el monto cuando el contrato está firmado
</t>
        </r>
      </text>
    </comment>
    <comment ref="F35" authorId="0" shapeId="0">
      <text>
        <r>
          <rPr>
            <b/>
            <sz val="9"/>
            <color indexed="81"/>
            <rFont val="Tahoma"/>
            <family val="2"/>
          </rPr>
          <t>Benítez, Hernán Marcelo:</t>
        </r>
        <r>
          <rPr>
            <sz val="9"/>
            <color indexed="81"/>
            <rFont val="Tahoma"/>
            <family val="2"/>
          </rPr>
          <t xml:space="preserve">
Sólo se ingresa el monto cuando el contrato está firmado
</t>
        </r>
      </text>
    </comment>
  </commentList>
</comments>
</file>

<file path=xl/sharedStrings.xml><?xml version="1.0" encoding="utf-8"?>
<sst xmlns="http://schemas.openxmlformats.org/spreadsheetml/2006/main" count="262" uniqueCount="95">
  <si>
    <t>Plan Anual de Adquisiciones</t>
  </si>
  <si>
    <t>Nombre del Ejecutor</t>
  </si>
  <si>
    <t xml:space="preserve">Proyecto N°: </t>
  </si>
  <si>
    <t>FONPLATA ARG-26/2016</t>
  </si>
  <si>
    <t>Proyecto de Modernización del Estado – Programa País Digital (PPD)</t>
  </si>
  <si>
    <t>HITOS PRINCIPALES</t>
  </si>
  <si>
    <t>Control Presupuestario</t>
  </si>
  <si>
    <t>N° de referencia
POA</t>
  </si>
  <si>
    <t>Modalidad de aprobaciones</t>
  </si>
  <si>
    <t>Elaboración de Pliegos / Especificaciones Técnicas / Terminos de Referencia</t>
  </si>
  <si>
    <t>Proceso selección/contratación</t>
  </si>
  <si>
    <t>Firma y desarrollo del contrato</t>
  </si>
  <si>
    <t>Monto Contratado original US$</t>
  </si>
  <si>
    <t>Monto Contrato modificado  US$</t>
  </si>
  <si>
    <t>Preparación de Pliegos</t>
  </si>
  <si>
    <t>Solicitud de No Objeción</t>
  </si>
  <si>
    <t xml:space="preserve"> No Objeción</t>
  </si>
  <si>
    <t>Llamado licitación (invitación)</t>
  </si>
  <si>
    <t>Apertura de Ofertas</t>
  </si>
  <si>
    <t>Propuesta de pre-adjudicación</t>
  </si>
  <si>
    <t>No Objeción</t>
  </si>
  <si>
    <t>Firma de Contrato</t>
  </si>
  <si>
    <t>Nombre firma adjudicada</t>
  </si>
  <si>
    <t>Origen</t>
  </si>
  <si>
    <t>Referencia del PAC</t>
  </si>
  <si>
    <t>Modalidad de Adquisiciones</t>
  </si>
  <si>
    <t>Indicar fecha</t>
  </si>
  <si>
    <t>Licitación Pública Nacional</t>
  </si>
  <si>
    <t>ExAnte</t>
  </si>
  <si>
    <t>Plan.</t>
  </si>
  <si>
    <t>Real</t>
  </si>
  <si>
    <t>2018-1.3</t>
  </si>
  <si>
    <t>Adquisición de Equipos Access Point</t>
  </si>
  <si>
    <t>LPN 1/2018</t>
  </si>
  <si>
    <t>ExPost</t>
  </si>
  <si>
    <t>Firmas Consultoras</t>
  </si>
  <si>
    <t>2017-3.1</t>
  </si>
  <si>
    <t>Contratación de un Diagnóstico de la situación de los Municipios</t>
  </si>
  <si>
    <t>SBECC 1/2017</t>
  </si>
  <si>
    <t xml:space="preserve">Concursos de Precios </t>
  </si>
  <si>
    <t>2018-3.5</t>
  </si>
  <si>
    <t>Adquisicion de equipamiento informático para UEP</t>
  </si>
  <si>
    <t>CP  1/2017</t>
  </si>
  <si>
    <t>Compra de útilies para oficina</t>
  </si>
  <si>
    <t>CP  2/2017</t>
  </si>
  <si>
    <t>Consultores Individuales</t>
  </si>
  <si>
    <t>2017-4.2</t>
  </si>
  <si>
    <r>
      <t xml:space="preserve">Contratación de consultor (Área de </t>
    </r>
    <r>
      <rPr>
        <b/>
        <sz val="10"/>
        <rFont val="Arial"/>
        <family val="2"/>
      </rPr>
      <t>Administración y Finanzas</t>
    </r>
    <r>
      <rPr>
        <sz val="10"/>
        <rFont val="Arial"/>
        <family val="2"/>
      </rPr>
      <t>) para apoyar a la DGFI</t>
    </r>
  </si>
  <si>
    <t>CI 1/2017</t>
  </si>
  <si>
    <t>-</t>
  </si>
  <si>
    <t>2018-4.2</t>
  </si>
  <si>
    <t>CI 1/2018</t>
  </si>
  <si>
    <t>2018-4.3</t>
  </si>
  <si>
    <r>
      <t xml:space="preserve">Contratación de Consultor Individual para </t>
    </r>
    <r>
      <rPr>
        <b/>
        <sz val="10"/>
        <rFont val="Arial"/>
        <family val="2"/>
      </rPr>
      <t>Evaluación Intermedia</t>
    </r>
  </si>
  <si>
    <t>CI 2/2018</t>
  </si>
  <si>
    <t xml:space="preserve">GRAN TOTAL </t>
  </si>
  <si>
    <t>N/A</t>
  </si>
  <si>
    <t>Entrega del Bien/ Fin del Contrato</t>
  </si>
  <si>
    <t>Fin de Contrato</t>
  </si>
  <si>
    <t>Presupuesto Estimado US$ (*)</t>
  </si>
  <si>
    <t>CI 3/2018</t>
  </si>
  <si>
    <t>(*) Referencia valor del dólar septiembre/18  1USD=$ 38</t>
  </si>
  <si>
    <t>GENERATICA S.A.</t>
  </si>
  <si>
    <t>ARGENTINA</t>
  </si>
  <si>
    <t>COMERCIAL BARCA SRL</t>
  </si>
  <si>
    <t>PERONJA, RAUL</t>
  </si>
  <si>
    <t>IRUSTA, CRISTIAN</t>
  </si>
  <si>
    <t>XN Argentina SA</t>
  </si>
  <si>
    <t>CIPPEC</t>
  </si>
  <si>
    <t>Actividad</t>
  </si>
  <si>
    <t>Partida</t>
  </si>
  <si>
    <t>3.4.1</t>
  </si>
  <si>
    <t xml:space="preserve">SBECC </t>
  </si>
  <si>
    <t>3.4.9</t>
  </si>
  <si>
    <t>4.3.6</t>
  </si>
  <si>
    <t>LPN</t>
  </si>
  <si>
    <t xml:space="preserve">Desarrollo de Software para Contratación de Integración y Colaboración </t>
  </si>
  <si>
    <t>Licitación Pública Internacional</t>
  </si>
  <si>
    <t>Adquisicion de Cartelería y Logística Punto Digital (Primer etapa)</t>
  </si>
  <si>
    <t>2018-2019</t>
  </si>
  <si>
    <t>Exante</t>
  </si>
  <si>
    <t>Adquisición de Equipamiento Informatico para Puntos Digitales</t>
  </si>
  <si>
    <t>Dirección de Gestión, Programas y Proyectos- Secretaria de Gobierno de Modernizacion- Subsecretaria de Coordinación Administrativa- Jefatura de Gabinete de Ministros</t>
  </si>
  <si>
    <t>LPI</t>
  </si>
  <si>
    <t>Adquisición de 450 Equipos  Access Point (segunda etapa)</t>
  </si>
  <si>
    <r>
      <t xml:space="preserve">Recontratación de dos consultores (Área de </t>
    </r>
    <r>
      <rPr>
        <b/>
        <sz val="10"/>
        <rFont val="Arial"/>
        <family val="2"/>
      </rPr>
      <t>Administración y Finanzas</t>
    </r>
    <r>
      <rPr>
        <sz val="10"/>
        <rFont val="Arial"/>
        <family val="2"/>
      </rPr>
      <t xml:space="preserve">) para apoyar a la DGFI </t>
    </r>
  </si>
  <si>
    <t xml:space="preserve">Contratación de Desarrollador </t>
  </si>
  <si>
    <t>Contratación de Desarrollador Municipios (2 consultores)</t>
  </si>
  <si>
    <t>CRESPO, NICOLAS</t>
  </si>
  <si>
    <t>PERONJA, RAUL/ IRUSTA CRISTIAN</t>
  </si>
  <si>
    <t>SBECC</t>
  </si>
  <si>
    <t>EXPOST</t>
  </si>
  <si>
    <t>Expost</t>
  </si>
  <si>
    <t>Servicio de Asesoria Metodológica en Gerenciamiento de Proyectos- Pais Digital</t>
  </si>
  <si>
    <t>"FONPLATA acuerda con todos sus beneficiarios y prestatarios, el uso y cumplimiento de los principios y procedimientos regulados en sus Políticas para la Adquisición de bienes, obras y servicios en Operaciones financiadas por FONPLATA (R.D. 1394/2017).
La publicación de los Planes Anuales de Adquisiciones (PAC) vigentes y concluidos, tiene como única finalidad, la divulgación de la información contenida en los mismos. Siendo que los Beneficiarios y Prestatarios de las operaciones financiadas por FONPLATA son los responsables últimos en la ejecución de las mismas, FONPLATA no se responsabiliza por el contenido de dichos documentos.
Informaciones adicionales deberán requerirse directamente del Beneficiario, Prestatario y/o Organismo Ejecutor."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</si>
</sst>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quot;$&quot;\ * #,##0.00_ ;_ &quot;$&quot;\ * \-#,##0.00_ ;_ &quot;$&quot;\ * &quot;-&quot;??_ ;_ @_ "/>
    <numFmt numFmtId="165" formatCode="_ * #,##0.00_ ;_ * \-#,##0.00_ ;_ * &quot;-&quot;??_ ;_ @_ "/>
    <numFmt numFmtId="166" formatCode="_(* #,##0_);_(* \(#,##0\);_(* &quot;-&quot;??_);_(@_)"/>
    <numFmt numFmtId="167" formatCode="dd/mm/yy;@"/>
    <numFmt numFmtId="168" formatCode="dd\.mm\.yyyy;@"/>
  </numFmts>
  <fonts count="11" x14ac:knownFonts="1">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9"/>
      <color theme="1"/>
      <name val="Arial"/>
      <family val="2"/>
    </font>
    <font>
      <b/>
      <sz val="11"/>
      <name val="Arial"/>
      <family val="2"/>
    </font>
    <font>
      <sz val="11"/>
      <name val="Arial"/>
      <family val="2"/>
    </font>
    <font>
      <b/>
      <sz val="9"/>
      <color indexed="81"/>
      <name val="Tahoma"/>
      <family val="2"/>
    </font>
    <font>
      <sz val="9"/>
      <color indexed="81"/>
      <name val="Tahoma"/>
      <family val="2"/>
    </font>
    <font>
      <i/>
      <sz val="9"/>
      <color theme="0"/>
      <name val="Arial"/>
      <family val="2"/>
    </font>
  </fonts>
  <fills count="15">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indexed="13"/>
        <bgColor indexed="64"/>
      </patternFill>
    </fill>
    <fill>
      <patternFill patternType="solid">
        <fgColor indexed="52"/>
        <bgColor indexed="64"/>
      </patternFill>
    </fill>
    <fill>
      <patternFill patternType="solid">
        <fgColor rgb="FF92D050"/>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1" tint="0.249977111117893"/>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cellStyleXfs>
  <cellXfs count="159">
    <xf numFmtId="0" fontId="0" fillId="0" borderId="0" xfId="0"/>
    <xf numFmtId="0" fontId="2"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0" borderId="0" xfId="0" applyFont="1"/>
    <xf numFmtId="0" fontId="3" fillId="2" borderId="0" xfId="0" applyFont="1" applyFill="1" applyBorder="1" applyAlignment="1">
      <alignment vertical="center" wrapText="1"/>
    </xf>
    <xf numFmtId="165" fontId="2" fillId="2" borderId="0" xfId="1" applyFont="1" applyFill="1" applyBorder="1" applyAlignment="1">
      <alignment horizontal="left" vertical="center" wrapText="1"/>
    </xf>
    <xf numFmtId="166" fontId="3" fillId="2" borderId="0" xfId="1" applyNumberFormat="1" applyFont="1" applyFill="1" applyBorder="1" applyAlignment="1">
      <alignment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165" fontId="3" fillId="2" borderId="10" xfId="1" applyFont="1" applyFill="1" applyBorder="1" applyAlignment="1">
      <alignment horizontal="center" vertical="center" wrapText="1"/>
    </xf>
    <xf numFmtId="165" fontId="3" fillId="2" borderId="11" xfId="1"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3" fillId="8" borderId="4" xfId="3" applyFont="1" applyFill="1" applyBorder="1" applyAlignment="1">
      <alignment vertical="center" wrapText="1"/>
    </xf>
    <xf numFmtId="3" fontId="3" fillId="8" borderId="4" xfId="1" applyNumberFormat="1" applyFont="1" applyFill="1" applyBorder="1" applyAlignment="1">
      <alignment horizontal="center" vertical="center" wrapText="1"/>
    </xf>
    <xf numFmtId="3" fontId="2" fillId="8" borderId="20" xfId="1" applyNumberFormat="1" applyFont="1" applyFill="1" applyBorder="1" applyAlignment="1">
      <alignment horizontal="center" vertical="center" wrapText="1"/>
    </xf>
    <xf numFmtId="3" fontId="2" fillId="8" borderId="21" xfId="1" applyNumberFormat="1" applyFont="1" applyFill="1" applyBorder="1" applyAlignment="1">
      <alignment horizontal="center" vertical="center" wrapText="1"/>
    </xf>
    <xf numFmtId="3" fontId="2" fillId="8" borderId="22" xfId="1" applyNumberFormat="1" applyFont="1" applyFill="1" applyBorder="1" applyAlignment="1">
      <alignment horizontal="center" vertical="center" wrapText="1"/>
    </xf>
    <xf numFmtId="3" fontId="2" fillId="8" borderId="23" xfId="1" applyNumberFormat="1" applyFont="1" applyFill="1" applyBorder="1" applyAlignment="1">
      <alignment horizontal="center" vertical="center" wrapText="1"/>
    </xf>
    <xf numFmtId="3" fontId="2" fillId="8" borderId="4" xfId="1" applyNumberFormat="1" applyFont="1" applyFill="1" applyBorder="1" applyAlignment="1">
      <alignment horizontal="center" vertical="center" wrapText="1"/>
    </xf>
    <xf numFmtId="0" fontId="6" fillId="9" borderId="4" xfId="3" applyFont="1" applyFill="1" applyBorder="1" applyAlignment="1">
      <alignment vertical="center" wrapText="1"/>
    </xf>
    <xf numFmtId="3" fontId="6" fillId="9" borderId="4" xfId="1" applyNumberFormat="1" applyFont="1" applyFill="1" applyBorder="1" applyAlignment="1">
      <alignment horizontal="center" vertical="center" wrapText="1"/>
    </xf>
    <xf numFmtId="3" fontId="2" fillId="9" borderId="4" xfId="1" applyNumberFormat="1" applyFont="1" applyFill="1" applyBorder="1" applyAlignment="1">
      <alignment horizontal="center" vertical="center" wrapText="1"/>
    </xf>
    <xf numFmtId="3" fontId="2" fillId="9" borderId="10" xfId="1" applyNumberFormat="1" applyFont="1" applyFill="1" applyBorder="1" applyAlignment="1">
      <alignment horizontal="center" vertical="center" wrapText="1"/>
    </xf>
    <xf numFmtId="3" fontId="2" fillId="10" borderId="4" xfId="1" applyNumberFormat="1" applyFont="1" applyFill="1" applyBorder="1" applyAlignment="1">
      <alignment horizontal="center" vertical="center" wrapText="1"/>
    </xf>
    <xf numFmtId="167" fontId="2" fillId="11" borderId="4" xfId="1" applyNumberFormat="1" applyFont="1" applyFill="1" applyBorder="1" applyAlignment="1">
      <alignment horizontal="center" vertical="center" wrapText="1"/>
    </xf>
    <xf numFmtId="167" fontId="2" fillId="12" borderId="4" xfId="1" applyNumberFormat="1" applyFont="1" applyFill="1" applyBorder="1" applyAlignment="1">
      <alignment horizontal="center" vertical="center" wrapText="1"/>
    </xf>
    <xf numFmtId="167" fontId="2" fillId="6" borderId="4" xfId="1" applyNumberFormat="1" applyFont="1" applyFill="1" applyBorder="1" applyAlignment="1">
      <alignment horizontal="center" vertical="center" wrapText="1"/>
    </xf>
    <xf numFmtId="0" fontId="2" fillId="10" borderId="0" xfId="0" applyFont="1" applyFill="1"/>
    <xf numFmtId="0" fontId="7" fillId="9" borderId="26" xfId="0" applyFont="1" applyFill="1" applyBorder="1" applyAlignment="1">
      <alignment horizontal="left" vertical="center" wrapText="1"/>
    </xf>
    <xf numFmtId="168" fontId="2" fillId="10" borderId="4" xfId="1" applyNumberFormat="1" applyFont="1" applyFill="1" applyBorder="1" applyAlignment="1">
      <alignment horizontal="center" vertical="center" wrapText="1"/>
    </xf>
    <xf numFmtId="0" fontId="2" fillId="10" borderId="0" xfId="0" applyFont="1" applyFill="1" applyBorder="1" applyAlignment="1">
      <alignment horizontal="left" vertical="center" wrapText="1"/>
    </xf>
    <xf numFmtId="0" fontId="2" fillId="10" borderId="0" xfId="3" applyFont="1" applyFill="1" applyBorder="1" applyAlignment="1">
      <alignment horizontal="left" vertical="center" wrapText="1"/>
    </xf>
    <xf numFmtId="3" fontId="2" fillId="10" borderId="0" xfId="1" applyNumberFormat="1" applyFont="1" applyFill="1" applyBorder="1" applyAlignment="1">
      <alignment horizontal="center" vertical="center" wrapText="1"/>
    </xf>
    <xf numFmtId="0" fontId="2" fillId="10" borderId="0" xfId="0" applyFont="1" applyFill="1" applyBorder="1"/>
    <xf numFmtId="0" fontId="5" fillId="7" borderId="28" xfId="0" applyFont="1" applyFill="1" applyBorder="1" applyAlignment="1">
      <alignment horizontal="center" vertical="center" wrapText="1"/>
    </xf>
    <xf numFmtId="3" fontId="2" fillId="8" borderId="29" xfId="1" applyNumberFormat="1" applyFont="1" applyFill="1" applyBorder="1" applyAlignment="1">
      <alignment horizontal="center" vertical="center" wrapText="1"/>
    </xf>
    <xf numFmtId="0" fontId="2" fillId="9" borderId="26" xfId="0" applyFont="1" applyFill="1" applyBorder="1" applyAlignment="1">
      <alignment horizontal="left" vertical="center" wrapText="1"/>
    </xf>
    <xf numFmtId="0" fontId="2" fillId="13" borderId="0" xfId="0" applyFont="1" applyFill="1"/>
    <xf numFmtId="0" fontId="6" fillId="0" borderId="4" xfId="0" applyFont="1" applyFill="1" applyBorder="1" applyAlignment="1">
      <alignment vertical="center" wrapText="1"/>
    </xf>
    <xf numFmtId="3" fontId="6" fillId="0" borderId="4" xfId="1" applyNumberFormat="1" applyFont="1" applyFill="1" applyBorder="1" applyAlignment="1">
      <alignment horizontal="center" vertical="center" wrapText="1"/>
    </xf>
    <xf numFmtId="3" fontId="3" fillId="0" borderId="4" xfId="1" applyNumberFormat="1" applyFont="1" applyFill="1" applyBorder="1" applyAlignment="1">
      <alignment horizontal="center" vertical="center" wrapText="1"/>
    </xf>
    <xf numFmtId="4" fontId="0" fillId="0" borderId="0" xfId="0" applyNumberFormat="1"/>
    <xf numFmtId="164" fontId="2" fillId="0" borderId="0" xfId="2" applyFont="1"/>
    <xf numFmtId="3" fontId="2" fillId="0" borderId="0" xfId="0" applyNumberFormat="1" applyFont="1"/>
    <xf numFmtId="167" fontId="2" fillId="0" borderId="4" xfId="1" applyNumberFormat="1" applyFont="1" applyFill="1" applyBorder="1" applyAlignment="1">
      <alignment horizontal="center" vertical="center" wrapText="1"/>
    </xf>
    <xf numFmtId="167" fontId="3" fillId="0" borderId="4" xfId="1" applyNumberFormat="1" applyFont="1" applyFill="1" applyBorder="1" applyAlignment="1">
      <alignment horizontal="center" vertical="center" wrapText="1"/>
    </xf>
    <xf numFmtId="3" fontId="3" fillId="10" borderId="4" xfId="1" applyNumberFormat="1" applyFont="1" applyFill="1" applyBorder="1" applyAlignment="1">
      <alignment horizontal="center" vertical="center" wrapText="1"/>
    </xf>
    <xf numFmtId="167" fontId="3" fillId="10" borderId="4" xfId="1" applyNumberFormat="1" applyFont="1" applyFill="1" applyBorder="1" applyAlignment="1">
      <alignment horizontal="center" vertical="center" wrapText="1"/>
    </xf>
    <xf numFmtId="3" fontId="2" fillId="10" borderId="30"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167" fontId="3" fillId="11" borderId="4" xfId="1" applyNumberFormat="1" applyFont="1" applyFill="1" applyBorder="1" applyAlignment="1">
      <alignment horizontal="center" vertical="center" wrapText="1"/>
    </xf>
    <xf numFmtId="167" fontId="3" fillId="6" borderId="4" xfId="1" applyNumberFormat="1" applyFont="1" applyFill="1" applyBorder="1" applyAlignment="1">
      <alignment horizontal="center" vertical="center" wrapText="1"/>
    </xf>
    <xf numFmtId="3" fontId="2" fillId="9"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2" fillId="10" borderId="17" xfId="0" applyFont="1" applyFill="1" applyBorder="1" applyAlignment="1">
      <alignment horizontal="left" vertical="center" wrapText="1"/>
    </xf>
    <xf numFmtId="0" fontId="2" fillId="10" borderId="15" xfId="0" applyFont="1" applyFill="1" applyBorder="1" applyAlignment="1">
      <alignment horizontal="left" vertical="center" wrapText="1"/>
    </xf>
    <xf numFmtId="0" fontId="7" fillId="9" borderId="31" xfId="0" applyFont="1" applyFill="1" applyBorder="1" applyAlignment="1">
      <alignment horizontal="left" vertical="center" wrapText="1"/>
    </xf>
    <xf numFmtId="0" fontId="2" fillId="9" borderId="31" xfId="0" applyFont="1" applyFill="1" applyBorder="1" applyAlignment="1">
      <alignment horizontal="left" vertical="center" wrapText="1"/>
    </xf>
    <xf numFmtId="167" fontId="3" fillId="9" borderId="4" xfId="1" applyNumberFormat="1" applyFont="1" applyFill="1" applyBorder="1" applyAlignment="1">
      <alignment horizontal="center" vertical="center" wrapText="1"/>
    </xf>
    <xf numFmtId="3" fontId="3" fillId="9" borderId="4"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3" fontId="2" fillId="10" borderId="16" xfId="1" applyNumberFormat="1" applyFont="1" applyFill="1" applyBorder="1" applyAlignment="1">
      <alignment horizontal="center" vertical="center" wrapText="1"/>
    </xf>
    <xf numFmtId="3" fontId="2" fillId="10" borderId="10" xfId="1" applyNumberFormat="1" applyFont="1" applyFill="1" applyBorder="1" applyAlignment="1">
      <alignment horizontal="center" vertical="center" wrapText="1"/>
    </xf>
    <xf numFmtId="3" fontId="6" fillId="9" borderId="16" xfId="1" applyNumberFormat="1" applyFont="1" applyFill="1" applyBorder="1" applyAlignment="1">
      <alignment horizontal="center" vertical="center" wrapText="1"/>
    </xf>
    <xf numFmtId="0" fontId="3" fillId="9" borderId="4" xfId="0" applyFont="1" applyFill="1" applyBorder="1" applyAlignment="1">
      <alignment horizontal="center" vertical="center" wrapText="1"/>
    </xf>
    <xf numFmtId="3" fontId="2" fillId="10" borderId="4" xfId="1" applyNumberFormat="1" applyFont="1" applyFill="1" applyBorder="1" applyAlignment="1">
      <alignment horizontal="center" vertical="center" wrapText="1"/>
    </xf>
    <xf numFmtId="14" fontId="3" fillId="10" borderId="0" xfId="0" applyNumberFormat="1" applyFont="1" applyFill="1"/>
    <xf numFmtId="3" fontId="2" fillId="10" borderId="4" xfId="1" applyNumberFormat="1" applyFont="1" applyFill="1" applyBorder="1" applyAlignment="1">
      <alignment horizontal="center" vertical="center" wrapText="1"/>
    </xf>
    <xf numFmtId="14" fontId="3" fillId="10" borderId="4" xfId="1" applyNumberFormat="1" applyFont="1" applyFill="1" applyBorder="1" applyAlignment="1">
      <alignment horizontal="center" vertical="center" wrapText="1"/>
    </xf>
    <xf numFmtId="3" fontId="2" fillId="10" borderId="4"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165" fontId="3" fillId="2" borderId="0" xfId="1" applyFont="1" applyFill="1" applyBorder="1" applyAlignment="1">
      <alignment horizontal="left"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2" fillId="10" borderId="24" xfId="0" applyFont="1" applyFill="1" applyBorder="1" applyAlignment="1">
      <alignment horizontal="left" vertical="center" wrapText="1"/>
    </xf>
    <xf numFmtId="0" fontId="2" fillId="10" borderId="25" xfId="0" applyFont="1" applyFill="1" applyBorder="1" applyAlignment="1">
      <alignment horizontal="left" vertical="center" wrapText="1"/>
    </xf>
    <xf numFmtId="0" fontId="2" fillId="10" borderId="16"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6" xfId="3" applyFont="1" applyFill="1" applyBorder="1" applyAlignment="1">
      <alignment horizontal="left" vertical="center" wrapText="1"/>
    </xf>
    <xf numFmtId="0" fontId="2" fillId="10" borderId="10" xfId="3" applyFont="1" applyFill="1" applyBorder="1" applyAlignment="1">
      <alignment horizontal="left" vertical="center" wrapText="1"/>
    </xf>
    <xf numFmtId="0" fontId="3" fillId="8" borderId="16" xfId="3" applyFont="1" applyFill="1" applyBorder="1" applyAlignment="1">
      <alignment horizontal="center" vertical="center" wrapText="1"/>
    </xf>
    <xf numFmtId="0" fontId="3" fillId="8" borderId="10" xfId="3"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Border="1" applyAlignment="1">
      <alignment horizontal="left" wrapText="1"/>
    </xf>
    <xf numFmtId="0" fontId="2" fillId="0" borderId="10" xfId="0" applyFont="1" applyBorder="1" applyAlignment="1">
      <alignment horizontal="left" wrapText="1"/>
    </xf>
    <xf numFmtId="0" fontId="2" fillId="0" borderId="30" xfId="0" applyFont="1" applyBorder="1" applyAlignment="1">
      <alignment horizontal="left" wrapText="1"/>
    </xf>
    <xf numFmtId="3" fontId="6" fillId="0" borderId="16" xfId="1" applyNumberFormat="1" applyFont="1" applyFill="1" applyBorder="1" applyAlignment="1">
      <alignment horizontal="center" vertical="center" wrapText="1"/>
    </xf>
    <xf numFmtId="3" fontId="6" fillId="0" borderId="10" xfId="1" applyNumberFormat="1" applyFont="1" applyFill="1" applyBorder="1" applyAlignment="1">
      <alignment horizontal="center" vertical="center" wrapText="1"/>
    </xf>
    <xf numFmtId="3" fontId="2" fillId="10" borderId="16" xfId="1" applyNumberFormat="1" applyFont="1" applyFill="1" applyBorder="1" applyAlignment="1">
      <alignment horizontal="center" vertical="center" wrapText="1"/>
    </xf>
    <xf numFmtId="3" fontId="2" fillId="10" borderId="10" xfId="1" applyNumberFormat="1" applyFont="1" applyFill="1" applyBorder="1" applyAlignment="1">
      <alignment horizontal="center" vertical="center" wrapText="1"/>
    </xf>
    <xf numFmtId="0" fontId="3" fillId="0" borderId="0" xfId="0" applyFont="1" applyAlignment="1">
      <alignment horizontal="left"/>
    </xf>
    <xf numFmtId="0" fontId="3" fillId="2" borderId="0" xfId="0" applyFont="1" applyFill="1" applyBorder="1" applyAlignment="1">
      <alignment horizontal="left" vertical="center" wrapText="1"/>
    </xf>
    <xf numFmtId="0" fontId="3" fillId="8" borderId="17"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166" fontId="4" fillId="2" borderId="1" xfId="1" applyNumberFormat="1" applyFont="1" applyFill="1" applyBorder="1" applyAlignment="1">
      <alignment horizontal="center" vertical="center" wrapText="1"/>
    </xf>
    <xf numFmtId="166" fontId="4" fillId="2" borderId="2" xfId="1" applyNumberFormat="1" applyFont="1" applyFill="1" applyBorder="1" applyAlignment="1">
      <alignment horizontal="center" vertical="center" wrapText="1"/>
    </xf>
    <xf numFmtId="166" fontId="4" fillId="2" borderId="3" xfId="1" applyNumberFormat="1" applyFont="1" applyFill="1" applyBorder="1" applyAlignment="1">
      <alignment horizontal="center" vertical="center" wrapText="1"/>
    </xf>
    <xf numFmtId="166" fontId="3" fillId="2" borderId="4" xfId="1" applyNumberFormat="1" applyFont="1" applyFill="1" applyBorder="1" applyAlignment="1">
      <alignment horizontal="center" vertical="center" wrapText="1"/>
    </xf>
    <xf numFmtId="166" fontId="2" fillId="3" borderId="5" xfId="1" applyNumberFormat="1" applyFont="1" applyFill="1" applyBorder="1" applyAlignment="1">
      <alignment horizontal="center" vertical="center" wrapText="1"/>
    </xf>
    <xf numFmtId="166" fontId="2" fillId="3" borderId="11" xfId="1" applyNumberFormat="1" applyFont="1" applyFill="1" applyBorder="1" applyAlignment="1">
      <alignment horizontal="center" vertical="center" wrapText="1"/>
    </xf>
    <xf numFmtId="166" fontId="2" fillId="3" borderId="18" xfId="1" applyNumberFormat="1" applyFont="1" applyFill="1" applyBorder="1" applyAlignment="1">
      <alignment horizontal="center" vertical="center" wrapText="1"/>
    </xf>
    <xf numFmtId="166" fontId="2" fillId="3" borderId="4" xfId="1" applyNumberFormat="1" applyFont="1" applyFill="1" applyBorder="1" applyAlignment="1">
      <alignment horizontal="center" vertical="center" wrapText="1"/>
    </xf>
    <xf numFmtId="166" fontId="2" fillId="3" borderId="6"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6" fontId="2" fillId="3" borderId="19" xfId="1"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3" fontId="3" fillId="8" borderId="16" xfId="1" applyNumberFormat="1" applyFont="1" applyFill="1" applyBorder="1" applyAlignment="1">
      <alignment horizontal="center" vertical="center" wrapText="1"/>
    </xf>
    <xf numFmtId="3" fontId="3" fillId="8" borderId="10" xfId="1" applyNumberFormat="1" applyFont="1" applyFill="1" applyBorder="1" applyAlignment="1">
      <alignment horizontal="center" vertical="center" wrapText="1"/>
    </xf>
    <xf numFmtId="17" fontId="3" fillId="2" borderId="16" xfId="0" applyNumberFormat="1" applyFont="1" applyFill="1" applyBorder="1" applyAlignment="1">
      <alignment horizontal="center" vertical="center" wrapText="1"/>
    </xf>
    <xf numFmtId="17" fontId="3" fillId="2" borderId="10" xfId="0" applyNumberFormat="1" applyFont="1" applyFill="1" applyBorder="1" applyAlignment="1">
      <alignment horizontal="center" vertical="center" wrapText="1"/>
    </xf>
    <xf numFmtId="3" fontId="3" fillId="10" borderId="16" xfId="1" applyNumberFormat="1" applyFont="1" applyFill="1" applyBorder="1" applyAlignment="1">
      <alignment horizontal="center" vertical="center" wrapText="1"/>
    </xf>
    <xf numFmtId="3" fontId="3" fillId="10" borderId="10" xfId="1" applyNumberFormat="1" applyFont="1" applyFill="1" applyBorder="1" applyAlignment="1">
      <alignment horizontal="center" vertical="center" wrapText="1"/>
    </xf>
    <xf numFmtId="166" fontId="2" fillId="3" borderId="27" xfId="1"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3" fontId="2" fillId="13" borderId="16" xfId="1" applyNumberFormat="1" applyFont="1" applyFill="1" applyBorder="1" applyAlignment="1">
      <alignment horizontal="center" vertical="center" wrapText="1"/>
    </xf>
    <xf numFmtId="3" fontId="2" fillId="13" borderId="10" xfId="1" applyNumberFormat="1" applyFont="1" applyFill="1" applyBorder="1" applyAlignment="1">
      <alignment horizontal="center" vertical="center" wrapText="1"/>
    </xf>
    <xf numFmtId="0" fontId="2" fillId="0" borderId="16" xfId="3" applyFont="1" applyFill="1" applyBorder="1" applyAlignment="1">
      <alignment horizontal="left" vertical="center" wrapText="1"/>
    </xf>
    <xf numFmtId="0" fontId="2" fillId="0" borderId="10" xfId="3" applyFont="1" applyFill="1" applyBorder="1" applyAlignment="1">
      <alignment horizontal="left" vertical="center" wrapText="1"/>
    </xf>
    <xf numFmtId="3" fontId="2" fillId="10" borderId="4" xfId="1"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10" borderId="4" xfId="0" applyFont="1" applyFill="1" applyBorder="1" applyAlignment="1">
      <alignment horizontal="left" vertical="center" wrapText="1"/>
    </xf>
    <xf numFmtId="0" fontId="2" fillId="10" borderId="4" xfId="0" applyFont="1" applyFill="1" applyBorder="1" applyAlignment="1">
      <alignment horizontal="center" vertical="center" wrapText="1"/>
    </xf>
    <xf numFmtId="0" fontId="2" fillId="10" borderId="4" xfId="3" applyFont="1" applyFill="1" applyBorder="1" applyAlignment="1">
      <alignment horizontal="left"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6" xfId="3" applyFont="1" applyFill="1" applyBorder="1" applyAlignment="1">
      <alignment horizontal="left" vertical="center" wrapText="1"/>
    </xf>
    <xf numFmtId="0" fontId="7" fillId="0" borderId="10" xfId="3" applyFont="1" applyFill="1" applyBorder="1" applyAlignment="1">
      <alignment horizontal="left" vertical="center" wrapText="1"/>
    </xf>
    <xf numFmtId="3" fontId="7" fillId="0" borderId="16" xfId="1" applyNumberFormat="1" applyFont="1" applyFill="1" applyBorder="1" applyAlignment="1">
      <alignment horizontal="center" vertical="center" wrapText="1"/>
    </xf>
    <xf numFmtId="3" fontId="7" fillId="0" borderId="10" xfId="1" applyNumberFormat="1" applyFont="1" applyFill="1" applyBorder="1" applyAlignment="1">
      <alignment horizontal="center" vertical="center" wrapText="1"/>
    </xf>
    <xf numFmtId="0" fontId="10" fillId="14" borderId="0" xfId="0" applyFont="1" applyFill="1" applyAlignment="1">
      <alignment horizontal="left" vertical="center" wrapText="1"/>
    </xf>
    <xf numFmtId="0" fontId="2" fillId="2" borderId="0" xfId="0" applyFont="1" applyFill="1" applyBorder="1" applyAlignment="1">
      <alignment horizontal="center" vertical="center" wrapText="1"/>
    </xf>
  </cellXfs>
  <cellStyles count="4">
    <cellStyle name="Millares" xfId="1" builtinId="3"/>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X0002\Fonplata\FONPLATA\Etapa%20de%20Identificaci&#243;n%20y%20preparaci&#243;n\Modelo%20POA-y-PAC-FONPL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de Actividades y F (USD)"/>
      <sheetName val="POA y F de caja"/>
      <sheetName val="Mitigacion de Riesgos"/>
      <sheetName val="Solicitud de Desembolso p1"/>
      <sheetName val="Solicitud de Desembolso p2"/>
      <sheetName val="PAC"/>
      <sheetName val="detalle de gastos"/>
    </sheetNames>
    <sheetDataSet>
      <sheetData sheetId="0"/>
      <sheetData sheetId="1">
        <row r="2">
          <cell r="B2" t="str">
            <v>Nombre del Ejecutor</v>
          </cell>
        </row>
        <row r="4">
          <cell r="B4" t="str">
            <v>Nombre del Proyecto</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0"/>
  <sheetViews>
    <sheetView showGridLines="0" tabSelected="1" zoomScale="89" zoomScaleNormal="89" workbookViewId="0">
      <selection sqref="A1:C1"/>
    </sheetView>
  </sheetViews>
  <sheetFormatPr baseColWidth="10" defaultColWidth="9.140625" defaultRowHeight="12.75" x14ac:dyDescent="0.2"/>
  <cols>
    <col min="1" max="3" width="10.85546875" style="3" customWidth="1"/>
    <col min="4" max="4" width="41.42578125" style="3" customWidth="1"/>
    <col min="5" max="5" width="17.7109375" style="3" bestFit="1" customWidth="1"/>
    <col min="6" max="7" width="13.28515625" style="3" customWidth="1"/>
    <col min="8" max="8" width="12" style="3" customWidth="1"/>
    <col min="9" max="9" width="12.5703125" style="3" bestFit="1" customWidth="1"/>
    <col min="10" max="10" width="7.5703125" style="3" customWidth="1"/>
    <col min="11" max="12" width="11.42578125" style="3" bestFit="1" customWidth="1"/>
    <col min="13" max="13" width="12.85546875" style="3" customWidth="1"/>
    <col min="14" max="14" width="10.140625" style="3" bestFit="1" customWidth="1"/>
    <col min="15" max="15" width="10.5703125" style="3" bestFit="1" customWidth="1"/>
    <col min="16" max="16" width="11.85546875" style="3" bestFit="1" customWidth="1"/>
    <col min="17" max="17" width="11.42578125" style="3" bestFit="1" customWidth="1"/>
    <col min="18" max="18" width="11.85546875" style="3" customWidth="1"/>
    <col min="19" max="19" width="11.28515625" style="3" customWidth="1"/>
    <col min="20" max="20" width="18.140625" style="3" customWidth="1"/>
    <col min="21" max="21" width="13.42578125" style="3" bestFit="1" customWidth="1"/>
    <col min="22" max="22" width="12.140625" style="3" customWidth="1"/>
    <col min="23" max="16384" width="9.140625" style="3"/>
  </cols>
  <sheetData>
    <row r="1" spans="1:22" ht="16.5" customHeight="1" x14ac:dyDescent="0.2">
      <c r="A1" s="158"/>
      <c r="B1" s="158"/>
      <c r="C1" s="158"/>
      <c r="D1" s="2" t="s">
        <v>0</v>
      </c>
      <c r="E1" s="2">
        <v>2019</v>
      </c>
      <c r="F1" s="2"/>
      <c r="G1" s="2"/>
      <c r="H1" s="2"/>
      <c r="I1" s="2"/>
      <c r="J1" s="2"/>
      <c r="K1" s="2"/>
      <c r="L1" s="2"/>
      <c r="M1" s="2"/>
      <c r="N1" s="2"/>
      <c r="O1" s="2"/>
      <c r="P1" s="2"/>
      <c r="Q1" s="2"/>
      <c r="R1" s="2"/>
      <c r="S1" s="2"/>
      <c r="T1" s="2"/>
      <c r="U1" s="2"/>
    </row>
    <row r="2" spans="1:22" ht="16.5" customHeight="1" x14ac:dyDescent="0.2">
      <c r="A2" s="1"/>
      <c r="B2" s="1"/>
      <c r="C2" s="1"/>
      <c r="D2" s="2" t="s">
        <v>1</v>
      </c>
      <c r="E2" s="78" t="s">
        <v>82</v>
      </c>
      <c r="F2" s="78"/>
      <c r="G2" s="78"/>
      <c r="H2" s="78"/>
      <c r="I2" s="78"/>
      <c r="J2" s="78"/>
      <c r="K2" s="78"/>
      <c r="L2" s="78"/>
      <c r="M2" s="78"/>
      <c r="N2" s="78"/>
      <c r="O2" s="78"/>
      <c r="P2" s="78"/>
      <c r="Q2" s="78"/>
      <c r="R2" s="78"/>
      <c r="S2" s="78"/>
      <c r="T2" s="78"/>
      <c r="U2" s="1"/>
    </row>
    <row r="3" spans="1:22" ht="16.5" customHeight="1" x14ac:dyDescent="0.2">
      <c r="A3" s="1"/>
      <c r="B3" s="1"/>
      <c r="C3" s="1"/>
      <c r="D3" s="4" t="s">
        <v>2</v>
      </c>
      <c r="E3" s="103" t="s">
        <v>3</v>
      </c>
      <c r="F3" s="103"/>
      <c r="G3" s="103"/>
      <c r="H3" s="5"/>
      <c r="I3" s="5"/>
      <c r="J3" s="5"/>
      <c r="K3" s="1"/>
      <c r="L3" s="1"/>
      <c r="M3" s="1"/>
      <c r="N3" s="1"/>
      <c r="O3" s="1"/>
      <c r="P3" s="1"/>
      <c r="Q3" s="1"/>
      <c r="R3" s="1"/>
      <c r="S3" s="1"/>
      <c r="T3" s="1"/>
      <c r="U3" s="1"/>
    </row>
    <row r="4" spans="1:22" ht="16.5" customHeight="1" thickBot="1" x14ac:dyDescent="0.25">
      <c r="A4" s="1"/>
      <c r="B4" s="1"/>
      <c r="C4" s="1"/>
      <c r="D4" s="2" t="str">
        <f>+'[1]POA y F de caja'!B4</f>
        <v>Nombre del Proyecto</v>
      </c>
      <c r="E4" s="78" t="s">
        <v>4</v>
      </c>
      <c r="F4" s="78"/>
      <c r="G4" s="78"/>
      <c r="H4" s="78"/>
      <c r="I4" s="78"/>
      <c r="J4" s="78"/>
      <c r="U4" s="6"/>
    </row>
    <row r="5" spans="1:22" ht="16.5" thickBot="1" x14ac:dyDescent="0.25">
      <c r="A5" s="1"/>
      <c r="B5" s="1"/>
      <c r="C5" s="1"/>
      <c r="D5" s="2"/>
      <c r="E5" s="5"/>
      <c r="F5" s="5"/>
      <c r="G5" s="5"/>
      <c r="H5" s="5"/>
      <c r="I5" s="5"/>
      <c r="J5" s="5"/>
      <c r="K5" s="108" t="s">
        <v>5</v>
      </c>
      <c r="L5" s="109"/>
      <c r="M5" s="109"/>
      <c r="N5" s="109"/>
      <c r="O5" s="109"/>
      <c r="P5" s="109"/>
      <c r="Q5" s="109"/>
      <c r="R5" s="109"/>
      <c r="S5" s="109"/>
      <c r="T5" s="110"/>
      <c r="U5" s="6"/>
    </row>
    <row r="6" spans="1:22" ht="25.5" customHeight="1" thickBot="1" x14ac:dyDescent="0.25">
      <c r="A6" s="7"/>
      <c r="B6" s="7"/>
      <c r="C6" s="7"/>
      <c r="D6" s="8"/>
      <c r="E6" s="111" t="s">
        <v>6</v>
      </c>
      <c r="F6" s="111"/>
      <c r="G6" s="111"/>
      <c r="H6" s="112" t="s">
        <v>7</v>
      </c>
      <c r="I6" s="115" t="s">
        <v>8</v>
      </c>
      <c r="J6" s="116"/>
      <c r="K6" s="119" t="s">
        <v>9</v>
      </c>
      <c r="L6" s="120"/>
      <c r="M6" s="121"/>
      <c r="N6" s="122" t="s">
        <v>10</v>
      </c>
      <c r="O6" s="123"/>
      <c r="P6" s="123"/>
      <c r="Q6" s="123"/>
      <c r="R6" s="124"/>
      <c r="S6" s="125" t="s">
        <v>11</v>
      </c>
      <c r="T6" s="126"/>
    </row>
    <row r="7" spans="1:22" ht="51" x14ac:dyDescent="0.2">
      <c r="A7" s="9"/>
      <c r="B7" s="9"/>
      <c r="C7" s="9"/>
      <c r="D7" s="10"/>
      <c r="E7" s="11" t="s">
        <v>59</v>
      </c>
      <c r="F7" s="11" t="s">
        <v>12</v>
      </c>
      <c r="G7" s="12" t="s">
        <v>13</v>
      </c>
      <c r="H7" s="113"/>
      <c r="I7" s="115"/>
      <c r="J7" s="117"/>
      <c r="K7" s="13" t="s">
        <v>14</v>
      </c>
      <c r="L7" s="14" t="s">
        <v>15</v>
      </c>
      <c r="M7" s="15" t="s">
        <v>16</v>
      </c>
      <c r="N7" s="13" t="s">
        <v>17</v>
      </c>
      <c r="O7" s="14" t="s">
        <v>18</v>
      </c>
      <c r="P7" s="14" t="s">
        <v>19</v>
      </c>
      <c r="Q7" s="14" t="s">
        <v>15</v>
      </c>
      <c r="R7" s="15" t="s">
        <v>20</v>
      </c>
      <c r="S7" s="16" t="s">
        <v>21</v>
      </c>
      <c r="T7" s="17" t="s">
        <v>57</v>
      </c>
      <c r="U7" s="129" t="s">
        <v>22</v>
      </c>
      <c r="V7" s="129" t="s">
        <v>23</v>
      </c>
    </row>
    <row r="8" spans="1:22" ht="26.25" thickBot="1" x14ac:dyDescent="0.25">
      <c r="A8" s="104" t="s">
        <v>24</v>
      </c>
      <c r="B8" s="83" t="s">
        <v>69</v>
      </c>
      <c r="C8" s="83" t="s">
        <v>70</v>
      </c>
      <c r="D8" s="91" t="s">
        <v>25</v>
      </c>
      <c r="E8" s="127"/>
      <c r="F8" s="127"/>
      <c r="G8" s="127"/>
      <c r="H8" s="114"/>
      <c r="I8" s="115"/>
      <c r="J8" s="118"/>
      <c r="K8" s="20" t="s">
        <v>26</v>
      </c>
      <c r="L8" s="21" t="s">
        <v>26</v>
      </c>
      <c r="M8" s="22" t="s">
        <v>26</v>
      </c>
      <c r="N8" s="20" t="s">
        <v>26</v>
      </c>
      <c r="O8" s="21" t="s">
        <v>26</v>
      </c>
      <c r="P8" s="21" t="s">
        <v>26</v>
      </c>
      <c r="Q8" s="21" t="s">
        <v>26</v>
      </c>
      <c r="R8" s="22" t="s">
        <v>26</v>
      </c>
      <c r="S8" s="23" t="s">
        <v>26</v>
      </c>
      <c r="T8" s="24" t="s">
        <v>26</v>
      </c>
      <c r="U8" s="130"/>
      <c r="V8" s="130"/>
    </row>
    <row r="9" spans="1:22" ht="15" customHeight="1" x14ac:dyDescent="0.2">
      <c r="A9" s="105"/>
      <c r="B9" s="84"/>
      <c r="C9" s="84"/>
      <c r="D9" s="92"/>
      <c r="E9" s="128"/>
      <c r="F9" s="128"/>
      <c r="G9" s="128"/>
      <c r="H9" s="27"/>
      <c r="I9" s="27"/>
      <c r="J9" s="27"/>
      <c r="K9" s="28"/>
      <c r="L9" s="28"/>
      <c r="M9" s="28"/>
      <c r="N9" s="28"/>
      <c r="O9" s="28"/>
      <c r="P9" s="28"/>
      <c r="Q9" s="28"/>
      <c r="R9" s="28"/>
      <c r="S9" s="27"/>
      <c r="T9" s="27"/>
      <c r="U9" s="27"/>
      <c r="V9" s="27"/>
    </row>
    <row r="10" spans="1:22" ht="15" x14ac:dyDescent="0.2">
      <c r="A10" s="71"/>
      <c r="B10" s="71"/>
      <c r="C10" s="71"/>
      <c r="D10" s="25" t="s">
        <v>77</v>
      </c>
      <c r="E10" s="70">
        <f>+E11</f>
        <v>675000</v>
      </c>
      <c r="F10" s="70"/>
      <c r="G10" s="70"/>
      <c r="H10" s="58"/>
      <c r="I10" s="58"/>
      <c r="J10" s="27"/>
      <c r="K10" s="28"/>
      <c r="L10" s="28"/>
      <c r="M10" s="28"/>
      <c r="N10" s="28"/>
      <c r="O10" s="28"/>
      <c r="P10" s="28"/>
      <c r="Q10" s="28"/>
      <c r="R10" s="28"/>
      <c r="S10" s="27"/>
      <c r="T10" s="27"/>
      <c r="U10" s="58"/>
      <c r="V10" s="58"/>
    </row>
    <row r="11" spans="1:22" ht="15" customHeight="1" x14ac:dyDescent="0.2">
      <c r="A11" s="93">
        <v>2019</v>
      </c>
      <c r="B11" s="81">
        <v>3</v>
      </c>
      <c r="C11" s="81" t="s">
        <v>74</v>
      </c>
      <c r="D11" s="95" t="s">
        <v>84</v>
      </c>
      <c r="E11" s="79">
        <f>1500*450</f>
        <v>675000</v>
      </c>
      <c r="F11" s="98"/>
      <c r="G11" s="98"/>
      <c r="H11" s="79" t="s">
        <v>83</v>
      </c>
      <c r="I11" s="79" t="s">
        <v>80</v>
      </c>
      <c r="J11" s="29" t="s">
        <v>29</v>
      </c>
      <c r="K11" s="30">
        <v>43429</v>
      </c>
      <c r="L11" s="30">
        <v>43431</v>
      </c>
      <c r="M11" s="30">
        <v>43487</v>
      </c>
      <c r="N11" s="31">
        <v>43489</v>
      </c>
      <c r="O11" s="31">
        <f>+N11+35</f>
        <v>43524</v>
      </c>
      <c r="P11" s="31">
        <f>+O11+20</f>
        <v>43544</v>
      </c>
      <c r="Q11" s="31">
        <f>+P11+5</f>
        <v>43549</v>
      </c>
      <c r="R11" s="31">
        <f>+Q11+15</f>
        <v>43564</v>
      </c>
      <c r="S11" s="32">
        <f>+R11+10</f>
        <v>43574</v>
      </c>
      <c r="T11" s="32">
        <f>+S11+60</f>
        <v>43634</v>
      </c>
      <c r="U11" s="58"/>
      <c r="V11" s="58"/>
    </row>
    <row r="12" spans="1:22" ht="15" customHeight="1" x14ac:dyDescent="0.2">
      <c r="A12" s="94"/>
      <c r="B12" s="82"/>
      <c r="C12" s="82"/>
      <c r="D12" s="96"/>
      <c r="E12" s="80"/>
      <c r="F12" s="99"/>
      <c r="G12" s="99"/>
      <c r="H12" s="80"/>
      <c r="I12" s="80"/>
      <c r="J12" s="29" t="s">
        <v>30</v>
      </c>
      <c r="K12" s="51">
        <v>43429</v>
      </c>
      <c r="L12" s="51">
        <v>43431</v>
      </c>
      <c r="M12" s="66"/>
      <c r="N12" s="66"/>
      <c r="O12" s="66"/>
      <c r="P12" s="66"/>
      <c r="Q12" s="66"/>
      <c r="R12" s="66"/>
      <c r="S12" s="55"/>
      <c r="T12" s="55"/>
      <c r="U12" s="58"/>
      <c r="V12" s="58"/>
    </row>
    <row r="13" spans="1:22" ht="15" customHeight="1" x14ac:dyDescent="0.2">
      <c r="A13" s="71"/>
      <c r="B13" s="71"/>
      <c r="C13" s="71"/>
      <c r="D13" s="25" t="s">
        <v>27</v>
      </c>
      <c r="E13" s="70">
        <f>SUM(E14:E19)</f>
        <v>756052.63157894742</v>
      </c>
      <c r="F13" s="70">
        <f>+F18</f>
        <v>484330</v>
      </c>
      <c r="G13" s="70"/>
      <c r="H13" s="58"/>
      <c r="I13" s="58"/>
      <c r="J13" s="27"/>
      <c r="K13" s="28"/>
      <c r="L13" s="28"/>
      <c r="M13" s="28"/>
      <c r="N13" s="28"/>
      <c r="O13" s="28"/>
      <c r="P13" s="28"/>
      <c r="Q13" s="28"/>
      <c r="R13" s="28"/>
      <c r="S13" s="27"/>
      <c r="T13" s="27"/>
      <c r="U13" s="58"/>
      <c r="V13" s="58"/>
    </row>
    <row r="14" spans="1:22" ht="15" customHeight="1" x14ac:dyDescent="0.2">
      <c r="A14" s="93">
        <v>2019</v>
      </c>
      <c r="B14" s="81">
        <v>3</v>
      </c>
      <c r="C14" s="81" t="s">
        <v>71</v>
      </c>
      <c r="D14" s="97" t="s">
        <v>78</v>
      </c>
      <c r="E14" s="79">
        <f>10300000/38</f>
        <v>271052.63157894736</v>
      </c>
      <c r="F14" s="98"/>
      <c r="G14" s="98"/>
      <c r="H14" s="79" t="s">
        <v>75</v>
      </c>
      <c r="I14" s="79" t="s">
        <v>34</v>
      </c>
      <c r="J14" s="29" t="s">
        <v>29</v>
      </c>
      <c r="K14" s="30">
        <v>43507</v>
      </c>
      <c r="L14" s="30">
        <f>+K14+2</f>
        <v>43509</v>
      </c>
      <c r="M14" s="30" t="s">
        <v>56</v>
      </c>
      <c r="N14" s="31">
        <v>43521</v>
      </c>
      <c r="O14" s="31">
        <f>+N14+30</f>
        <v>43551</v>
      </c>
      <c r="P14" s="31">
        <f>+O14+30</f>
        <v>43581</v>
      </c>
      <c r="Q14" s="31" t="s">
        <v>56</v>
      </c>
      <c r="R14" s="31" t="s">
        <v>56</v>
      </c>
      <c r="S14" s="32">
        <f>+P14+30</f>
        <v>43611</v>
      </c>
      <c r="T14" s="32">
        <f>+S14+60</f>
        <v>43671</v>
      </c>
      <c r="U14" s="58"/>
      <c r="V14" s="58"/>
    </row>
    <row r="15" spans="1:22" ht="15" customHeight="1" x14ac:dyDescent="0.2">
      <c r="A15" s="94"/>
      <c r="B15" s="82"/>
      <c r="C15" s="82"/>
      <c r="D15" s="96"/>
      <c r="E15" s="80"/>
      <c r="F15" s="99"/>
      <c r="G15" s="99"/>
      <c r="H15" s="80"/>
      <c r="I15" s="80"/>
      <c r="J15" s="29" t="s">
        <v>30</v>
      </c>
      <c r="K15" s="59"/>
      <c r="L15" s="59"/>
      <c r="M15" s="59"/>
      <c r="N15" s="59"/>
      <c r="O15" s="59"/>
      <c r="P15" s="59"/>
      <c r="Q15" s="59"/>
      <c r="R15" s="59"/>
      <c r="S15" s="55"/>
      <c r="T15" s="55"/>
      <c r="U15" s="58"/>
      <c r="V15" s="58"/>
    </row>
    <row r="16" spans="1:22" ht="15" customHeight="1" x14ac:dyDescent="0.2">
      <c r="A16" s="93">
        <v>2019</v>
      </c>
      <c r="B16" s="81">
        <v>3</v>
      </c>
      <c r="C16" s="81" t="s">
        <v>74</v>
      </c>
      <c r="D16" s="97" t="s">
        <v>81</v>
      </c>
      <c r="E16" s="79">
        <v>110000</v>
      </c>
      <c r="F16" s="98"/>
      <c r="G16" s="98"/>
      <c r="H16" s="79" t="s">
        <v>75</v>
      </c>
      <c r="I16" s="79" t="s">
        <v>34</v>
      </c>
      <c r="J16" s="72" t="s">
        <v>29</v>
      </c>
      <c r="K16" s="30">
        <v>43525</v>
      </c>
      <c r="L16" s="30">
        <f>+K16+5</f>
        <v>43530</v>
      </c>
      <c r="M16" s="30" t="s">
        <v>56</v>
      </c>
      <c r="N16" s="31">
        <v>43549</v>
      </c>
      <c r="O16" s="31">
        <f>+N16+30</f>
        <v>43579</v>
      </c>
      <c r="P16" s="31">
        <f>+O16+30</f>
        <v>43609</v>
      </c>
      <c r="Q16" s="31" t="s">
        <v>56</v>
      </c>
      <c r="R16" s="31" t="s">
        <v>56</v>
      </c>
      <c r="S16" s="32">
        <f>+P16+30</f>
        <v>43639</v>
      </c>
      <c r="T16" s="32">
        <f>+S16+30</f>
        <v>43669</v>
      </c>
      <c r="U16" s="58"/>
      <c r="V16" s="58"/>
    </row>
    <row r="17" spans="1:43" ht="15" customHeight="1" x14ac:dyDescent="0.2">
      <c r="A17" s="94"/>
      <c r="B17" s="82"/>
      <c r="C17" s="82"/>
      <c r="D17" s="96"/>
      <c r="E17" s="80"/>
      <c r="F17" s="99"/>
      <c r="G17" s="99"/>
      <c r="H17" s="80"/>
      <c r="I17" s="80"/>
      <c r="J17" s="72" t="s">
        <v>30</v>
      </c>
      <c r="K17" s="67"/>
      <c r="L17" s="67"/>
      <c r="M17" s="67"/>
      <c r="N17" s="67"/>
      <c r="O17" s="67"/>
      <c r="P17" s="67"/>
      <c r="Q17" s="67"/>
      <c r="R17" s="67"/>
      <c r="S17" s="55"/>
      <c r="T17" s="55"/>
      <c r="U17" s="58"/>
      <c r="V17" s="58"/>
    </row>
    <row r="18" spans="1:43" s="33" customFormat="1" x14ac:dyDescent="0.2">
      <c r="A18" s="85" t="s">
        <v>31</v>
      </c>
      <c r="B18" s="87">
        <v>3</v>
      </c>
      <c r="C18" s="87" t="s">
        <v>74</v>
      </c>
      <c r="D18" s="89" t="s">
        <v>32</v>
      </c>
      <c r="E18" s="79">
        <f>7500000/20</f>
        <v>375000</v>
      </c>
      <c r="F18" s="100">
        <v>484330</v>
      </c>
      <c r="G18" s="100"/>
      <c r="H18" s="100" t="s">
        <v>33</v>
      </c>
      <c r="I18" s="100" t="s">
        <v>34</v>
      </c>
      <c r="J18" s="29" t="s">
        <v>29</v>
      </c>
      <c r="K18" s="30">
        <v>43191</v>
      </c>
      <c r="L18" s="30" t="s">
        <v>56</v>
      </c>
      <c r="M18" s="30" t="s">
        <v>56</v>
      </c>
      <c r="N18" s="31">
        <v>43225</v>
      </c>
      <c r="O18" s="31">
        <v>43245</v>
      </c>
      <c r="P18" s="31">
        <v>43252</v>
      </c>
      <c r="Q18" s="31" t="s">
        <v>56</v>
      </c>
      <c r="R18" s="31" t="s">
        <v>56</v>
      </c>
      <c r="S18" s="32">
        <v>43268</v>
      </c>
      <c r="T18" s="32">
        <v>43298</v>
      </c>
      <c r="U18" s="100" t="s">
        <v>67</v>
      </c>
      <c r="V18" s="100" t="s">
        <v>63</v>
      </c>
    </row>
    <row r="19" spans="1:43" s="33" customFormat="1" x14ac:dyDescent="0.2">
      <c r="A19" s="86"/>
      <c r="B19" s="88"/>
      <c r="C19" s="88"/>
      <c r="D19" s="90"/>
      <c r="E19" s="80"/>
      <c r="F19" s="101"/>
      <c r="G19" s="101"/>
      <c r="H19" s="101"/>
      <c r="I19" s="101"/>
      <c r="J19" s="29" t="s">
        <v>30</v>
      </c>
      <c r="K19" s="51">
        <v>43223</v>
      </c>
      <c r="L19" s="52" t="s">
        <v>56</v>
      </c>
      <c r="M19" s="52" t="s">
        <v>56</v>
      </c>
      <c r="N19" s="51">
        <v>43224</v>
      </c>
      <c r="O19" s="51">
        <v>43257</v>
      </c>
      <c r="P19" s="53">
        <v>43279</v>
      </c>
      <c r="Q19" s="52" t="s">
        <v>56</v>
      </c>
      <c r="R19" s="52" t="s">
        <v>56</v>
      </c>
      <c r="S19" s="75">
        <v>43357</v>
      </c>
      <c r="T19" s="75">
        <v>43452</v>
      </c>
      <c r="U19" s="101"/>
      <c r="V19" s="101"/>
    </row>
    <row r="20" spans="1:43" s="33" customFormat="1" ht="15" x14ac:dyDescent="0.2">
      <c r="A20" s="34"/>
      <c r="B20" s="62"/>
      <c r="C20" s="62"/>
      <c r="D20" s="25" t="s">
        <v>35</v>
      </c>
      <c r="E20" s="26">
        <f>SUM(E21:E26)</f>
        <v>501315.78947368421</v>
      </c>
      <c r="F20" s="26">
        <f>+F25</f>
        <v>89473.68421052632</v>
      </c>
      <c r="G20" s="26"/>
      <c r="H20" s="28"/>
      <c r="I20" s="28"/>
      <c r="J20" s="27"/>
      <c r="K20" s="64"/>
      <c r="L20" s="65"/>
      <c r="M20" s="65"/>
      <c r="N20" s="64"/>
      <c r="O20" s="64"/>
      <c r="P20" s="64"/>
      <c r="Q20" s="65"/>
      <c r="R20" s="65"/>
      <c r="S20" s="27"/>
      <c r="T20" s="27"/>
      <c r="U20" s="28"/>
      <c r="V20" s="28"/>
    </row>
    <row r="21" spans="1:43" s="33" customFormat="1" ht="15" customHeight="1" x14ac:dyDescent="0.2">
      <c r="A21" s="149">
        <v>2019</v>
      </c>
      <c r="B21" s="151">
        <v>3</v>
      </c>
      <c r="C21" s="81" t="s">
        <v>71</v>
      </c>
      <c r="D21" s="153" t="s">
        <v>93</v>
      </c>
      <c r="E21" s="155">
        <f>4000000/38</f>
        <v>105263.15789473684</v>
      </c>
      <c r="F21" s="98"/>
      <c r="G21" s="98"/>
      <c r="H21" s="79" t="s">
        <v>90</v>
      </c>
      <c r="I21" s="79" t="s">
        <v>92</v>
      </c>
      <c r="J21" s="55" t="s">
        <v>29</v>
      </c>
      <c r="K21" s="50">
        <v>43496</v>
      </c>
      <c r="L21" s="46" t="s">
        <v>56</v>
      </c>
      <c r="M21" s="46" t="s">
        <v>56</v>
      </c>
      <c r="N21" s="50">
        <v>43497</v>
      </c>
      <c r="O21" s="50">
        <f>+N21+20</f>
        <v>43517</v>
      </c>
      <c r="P21" s="50">
        <f>+O21+20</f>
        <v>43537</v>
      </c>
      <c r="Q21" s="55" t="s">
        <v>56</v>
      </c>
      <c r="R21" s="55" t="s">
        <v>56</v>
      </c>
      <c r="S21" s="50">
        <f>+P21+30</f>
        <v>43567</v>
      </c>
      <c r="T21" s="50">
        <f>+S21+365</f>
        <v>43932</v>
      </c>
      <c r="U21" s="77"/>
      <c r="V21" s="77"/>
    </row>
    <row r="22" spans="1:43" s="33" customFormat="1" ht="15" customHeight="1" x14ac:dyDescent="0.2">
      <c r="A22" s="150"/>
      <c r="B22" s="152"/>
      <c r="C22" s="82"/>
      <c r="D22" s="154"/>
      <c r="E22" s="156"/>
      <c r="F22" s="99"/>
      <c r="G22" s="99"/>
      <c r="H22" s="80"/>
      <c r="I22" s="80"/>
      <c r="J22" s="55" t="s">
        <v>30</v>
      </c>
      <c r="K22" s="51"/>
      <c r="L22" s="46"/>
      <c r="M22" s="46"/>
      <c r="N22" s="51"/>
      <c r="O22" s="51"/>
      <c r="P22" s="51"/>
      <c r="Q22" s="46"/>
      <c r="R22" s="46"/>
      <c r="S22" s="55"/>
      <c r="T22" s="55"/>
      <c r="U22" s="77"/>
      <c r="V22" s="77"/>
    </row>
    <row r="23" spans="1:43" s="33" customFormat="1" x14ac:dyDescent="0.2">
      <c r="A23" s="85">
        <v>2019</v>
      </c>
      <c r="B23" s="87">
        <v>3</v>
      </c>
      <c r="C23" s="81" t="s">
        <v>71</v>
      </c>
      <c r="D23" s="89" t="s">
        <v>76</v>
      </c>
      <c r="E23" s="79">
        <f>11250000/38</f>
        <v>296052.63157894736</v>
      </c>
      <c r="F23" s="100"/>
      <c r="G23" s="100"/>
      <c r="H23" s="100" t="s">
        <v>72</v>
      </c>
      <c r="I23" s="100" t="s">
        <v>91</v>
      </c>
      <c r="J23" s="29" t="s">
        <v>29</v>
      </c>
      <c r="K23" s="30">
        <v>43525</v>
      </c>
      <c r="L23" s="30" t="s">
        <v>56</v>
      </c>
      <c r="M23" s="30" t="s">
        <v>56</v>
      </c>
      <c r="N23" s="31">
        <v>43556</v>
      </c>
      <c r="O23" s="31">
        <v>43600</v>
      </c>
      <c r="P23" s="31">
        <v>43661</v>
      </c>
      <c r="Q23" s="31" t="s">
        <v>56</v>
      </c>
      <c r="R23" s="31" t="s">
        <v>56</v>
      </c>
      <c r="S23" s="32">
        <v>43707</v>
      </c>
      <c r="T23" s="32">
        <v>43829</v>
      </c>
      <c r="U23" s="28"/>
      <c r="V23" s="28"/>
    </row>
    <row r="24" spans="1:43" s="33" customFormat="1" x14ac:dyDescent="0.2">
      <c r="A24" s="86"/>
      <c r="B24" s="88"/>
      <c r="C24" s="82"/>
      <c r="D24" s="90"/>
      <c r="E24" s="80"/>
      <c r="F24" s="101"/>
      <c r="G24" s="101"/>
      <c r="H24" s="101"/>
      <c r="I24" s="101"/>
      <c r="J24" s="29" t="s">
        <v>30</v>
      </c>
      <c r="K24" s="51"/>
      <c r="L24" s="52"/>
      <c r="M24" s="52"/>
      <c r="N24" s="51"/>
      <c r="O24" s="51"/>
      <c r="P24" s="53"/>
      <c r="Q24" s="52"/>
      <c r="R24" s="52"/>
      <c r="S24" s="29"/>
      <c r="T24" s="29"/>
      <c r="U24" s="28"/>
      <c r="V24" s="28"/>
    </row>
    <row r="25" spans="1:43" s="33" customFormat="1" x14ac:dyDescent="0.2">
      <c r="A25" s="85" t="s">
        <v>36</v>
      </c>
      <c r="B25" s="87">
        <v>3</v>
      </c>
      <c r="C25" s="81" t="s">
        <v>71</v>
      </c>
      <c r="D25" s="89" t="s">
        <v>37</v>
      </c>
      <c r="E25" s="79">
        <f>3800000/38</f>
        <v>100000</v>
      </c>
      <c r="F25" s="100">
        <f>3400000/38</f>
        <v>89473.68421052632</v>
      </c>
      <c r="G25" s="100"/>
      <c r="H25" s="100" t="s">
        <v>38</v>
      </c>
      <c r="I25" s="100" t="s">
        <v>28</v>
      </c>
      <c r="J25" s="29" t="s">
        <v>29</v>
      </c>
      <c r="K25" s="30">
        <v>43115</v>
      </c>
      <c r="L25" s="30">
        <v>43120</v>
      </c>
      <c r="M25" s="30">
        <f>+L25+15</f>
        <v>43135</v>
      </c>
      <c r="N25" s="31">
        <f>+M25</f>
        <v>43135</v>
      </c>
      <c r="O25" s="31">
        <f>+N25+30</f>
        <v>43165</v>
      </c>
      <c r="P25" s="31">
        <f>+O25+30</f>
        <v>43195</v>
      </c>
      <c r="Q25" s="31">
        <f>+P25+7</f>
        <v>43202</v>
      </c>
      <c r="R25" s="31">
        <f>+Q25+7</f>
        <v>43209</v>
      </c>
      <c r="S25" s="32">
        <v>43353</v>
      </c>
      <c r="T25" s="32">
        <v>43554</v>
      </c>
      <c r="U25" s="100" t="s">
        <v>68</v>
      </c>
      <c r="V25" s="100" t="s">
        <v>63</v>
      </c>
    </row>
    <row r="26" spans="1:43" s="33" customFormat="1" x14ac:dyDescent="0.2">
      <c r="A26" s="86"/>
      <c r="B26" s="88"/>
      <c r="C26" s="82"/>
      <c r="D26" s="90"/>
      <c r="E26" s="80"/>
      <c r="F26" s="101"/>
      <c r="G26" s="101"/>
      <c r="H26" s="101"/>
      <c r="I26" s="101"/>
      <c r="J26" s="29" t="s">
        <v>30</v>
      </c>
      <c r="K26" s="53">
        <v>43146</v>
      </c>
      <c r="L26" s="53">
        <v>43147</v>
      </c>
      <c r="M26" s="53">
        <v>43159</v>
      </c>
      <c r="N26" s="53">
        <v>43179</v>
      </c>
      <c r="O26" s="53">
        <v>43214</v>
      </c>
      <c r="P26" s="53">
        <v>43314</v>
      </c>
      <c r="Q26" s="73">
        <v>43314</v>
      </c>
      <c r="R26" s="73">
        <v>43332</v>
      </c>
      <c r="S26" s="75">
        <v>43432</v>
      </c>
      <c r="T26" s="35"/>
      <c r="U26" s="101"/>
      <c r="V26" s="101"/>
    </row>
    <row r="27" spans="1:43" ht="21.2" customHeight="1" x14ac:dyDescent="0.2">
      <c r="A27" s="34"/>
      <c r="B27" s="62"/>
      <c r="C27" s="62"/>
      <c r="D27" s="25" t="s">
        <v>39</v>
      </c>
      <c r="E27" s="26">
        <f>+SUM(E28:E31)</f>
        <v>7200</v>
      </c>
      <c r="F27" s="26">
        <f>+SUM(F28:F31)</f>
        <v>6677.7368421052633</v>
      </c>
      <c r="G27" s="26"/>
      <c r="H27" s="27"/>
      <c r="I27" s="27"/>
      <c r="J27" s="27"/>
      <c r="K27" s="27"/>
      <c r="L27" s="27"/>
      <c r="M27" s="27"/>
      <c r="N27" s="27"/>
      <c r="O27" s="27"/>
      <c r="P27" s="27"/>
      <c r="Q27" s="27"/>
      <c r="R27" s="27"/>
      <c r="S27" s="27"/>
      <c r="T27" s="27"/>
      <c r="U27" s="27"/>
      <c r="V27" s="27"/>
    </row>
    <row r="28" spans="1:43" s="33" customFormat="1" x14ac:dyDescent="0.2">
      <c r="A28" s="85" t="s">
        <v>40</v>
      </c>
      <c r="B28" s="60"/>
      <c r="C28" s="60"/>
      <c r="D28" s="89" t="s">
        <v>41</v>
      </c>
      <c r="E28" s="79">
        <v>5500</v>
      </c>
      <c r="F28" s="131">
        <v>1623.6842105263158</v>
      </c>
      <c r="G28" s="100"/>
      <c r="H28" s="100" t="s">
        <v>42</v>
      </c>
      <c r="I28" s="100" t="s">
        <v>34</v>
      </c>
      <c r="J28" s="29" t="s">
        <v>29</v>
      </c>
      <c r="K28" s="30">
        <v>43049</v>
      </c>
      <c r="L28" s="50" t="s">
        <v>56</v>
      </c>
      <c r="M28" s="50" t="s">
        <v>56</v>
      </c>
      <c r="N28" s="30">
        <v>43054</v>
      </c>
      <c r="O28" s="30">
        <v>43064</v>
      </c>
      <c r="P28" s="30">
        <v>43079</v>
      </c>
      <c r="Q28" s="50" t="s">
        <v>56</v>
      </c>
      <c r="R28" s="50" t="s">
        <v>56</v>
      </c>
      <c r="S28" s="32">
        <v>43091</v>
      </c>
      <c r="T28" s="32">
        <v>43110</v>
      </c>
      <c r="U28" s="100" t="s">
        <v>62</v>
      </c>
      <c r="V28" s="100" t="s">
        <v>63</v>
      </c>
    </row>
    <row r="29" spans="1:43" s="33" customFormat="1" ht="16.5" customHeight="1" x14ac:dyDescent="0.2">
      <c r="A29" s="86"/>
      <c r="B29" s="61"/>
      <c r="C29" s="61"/>
      <c r="D29" s="90"/>
      <c r="E29" s="80"/>
      <c r="F29" s="132"/>
      <c r="G29" s="101"/>
      <c r="H29" s="101"/>
      <c r="I29" s="101"/>
      <c r="J29" s="29" t="s">
        <v>30</v>
      </c>
      <c r="K29" s="56">
        <v>43059</v>
      </c>
      <c r="L29" s="46" t="s">
        <v>56</v>
      </c>
      <c r="M29" s="51" t="s">
        <v>56</v>
      </c>
      <c r="N29" s="56">
        <v>43075</v>
      </c>
      <c r="O29" s="56">
        <v>43082</v>
      </c>
      <c r="P29" s="56">
        <v>43089</v>
      </c>
      <c r="Q29" s="51" t="s">
        <v>56</v>
      </c>
      <c r="R29" s="51" t="s">
        <v>56</v>
      </c>
      <c r="S29" s="57">
        <v>43097</v>
      </c>
      <c r="T29" s="57">
        <v>43098</v>
      </c>
      <c r="U29" s="101"/>
      <c r="V29" s="101"/>
    </row>
    <row r="30" spans="1:43" s="33" customFormat="1" ht="12.75" customHeight="1" x14ac:dyDescent="0.2">
      <c r="A30" s="85" t="s">
        <v>40</v>
      </c>
      <c r="B30" s="60"/>
      <c r="C30" s="60"/>
      <c r="D30" s="89" t="s">
        <v>43</v>
      </c>
      <c r="E30" s="79">
        <v>1700</v>
      </c>
      <c r="F30" s="131">
        <f>96027/19</f>
        <v>5054.0526315789475</v>
      </c>
      <c r="G30" s="100"/>
      <c r="H30" s="100" t="s">
        <v>44</v>
      </c>
      <c r="I30" s="100" t="s">
        <v>34</v>
      </c>
      <c r="J30" s="29" t="s">
        <v>29</v>
      </c>
      <c r="K30" s="30">
        <v>43049</v>
      </c>
      <c r="L30" s="55" t="s">
        <v>56</v>
      </c>
      <c r="M30" s="50" t="s">
        <v>56</v>
      </c>
      <c r="N30" s="30">
        <v>43054</v>
      </c>
      <c r="O30" s="30">
        <v>43064</v>
      </c>
      <c r="P30" s="30">
        <v>43079</v>
      </c>
      <c r="Q30" s="50" t="s">
        <v>56</v>
      </c>
      <c r="R30" s="50" t="s">
        <v>56</v>
      </c>
      <c r="S30" s="32">
        <v>43088</v>
      </c>
      <c r="T30" s="32">
        <v>43105</v>
      </c>
      <c r="U30" s="100" t="s">
        <v>64</v>
      </c>
      <c r="V30" s="100" t="s">
        <v>63</v>
      </c>
    </row>
    <row r="31" spans="1:43" s="33" customFormat="1" ht="18" customHeight="1" x14ac:dyDescent="0.2">
      <c r="A31" s="86"/>
      <c r="B31" s="61"/>
      <c r="C31" s="61"/>
      <c r="D31" s="90"/>
      <c r="E31" s="80"/>
      <c r="F31" s="132"/>
      <c r="G31" s="101"/>
      <c r="H31" s="101"/>
      <c r="I31" s="101"/>
      <c r="J31" s="29" t="s">
        <v>30</v>
      </c>
      <c r="K31" s="56">
        <v>43059</v>
      </c>
      <c r="L31" s="46" t="s">
        <v>56</v>
      </c>
      <c r="M31" s="51" t="s">
        <v>56</v>
      </c>
      <c r="N31" s="56">
        <v>43062</v>
      </c>
      <c r="O31" s="56">
        <v>43084</v>
      </c>
      <c r="P31" s="56">
        <v>43089</v>
      </c>
      <c r="Q31" s="51" t="s">
        <v>56</v>
      </c>
      <c r="R31" s="51" t="s">
        <v>56</v>
      </c>
      <c r="S31" s="57">
        <v>43089</v>
      </c>
      <c r="T31" s="57">
        <v>43110</v>
      </c>
      <c r="U31" s="101"/>
      <c r="V31" s="101"/>
    </row>
    <row r="32" spans="1:43" ht="18" customHeight="1" x14ac:dyDescent="0.2">
      <c r="A32" s="36"/>
      <c r="B32" s="36"/>
      <c r="C32" s="36"/>
      <c r="D32" s="37"/>
      <c r="E32" s="38"/>
      <c r="F32" s="38"/>
      <c r="G32" s="38"/>
      <c r="H32" s="38"/>
      <c r="I32" s="38"/>
      <c r="J32" s="38"/>
      <c r="K32" s="38"/>
      <c r="L32" s="38"/>
      <c r="M32" s="38"/>
      <c r="N32" s="38"/>
      <c r="O32" s="38"/>
      <c r="P32" s="38"/>
      <c r="Q32" s="38"/>
      <c r="R32" s="38"/>
      <c r="S32" s="38"/>
      <c r="T32" s="38"/>
      <c r="U32" s="38"/>
      <c r="V32" s="38"/>
      <c r="W32" s="39"/>
      <c r="X32" s="39"/>
      <c r="Y32" s="39"/>
      <c r="Z32" s="39"/>
      <c r="AA32" s="39"/>
      <c r="AB32" s="39"/>
      <c r="AC32" s="39"/>
      <c r="AD32" s="39"/>
      <c r="AE32" s="39"/>
      <c r="AF32" s="39"/>
      <c r="AG32" s="39"/>
      <c r="AH32" s="39"/>
      <c r="AI32" s="39"/>
      <c r="AJ32" s="39"/>
      <c r="AK32" s="39"/>
      <c r="AL32" s="39"/>
      <c r="AM32" s="39"/>
      <c r="AN32" s="39"/>
      <c r="AO32" s="39"/>
      <c r="AP32" s="39"/>
      <c r="AQ32" s="39"/>
    </row>
    <row r="33" spans="1:43" ht="18" customHeight="1" thickBot="1" x14ac:dyDescent="0.25">
      <c r="A33" s="36"/>
      <c r="B33" s="36"/>
      <c r="C33" s="36"/>
      <c r="D33" s="37"/>
      <c r="E33" s="38"/>
      <c r="F33" s="38"/>
      <c r="G33" s="38"/>
      <c r="H33" s="38"/>
      <c r="I33" s="38"/>
      <c r="J33" s="38"/>
      <c r="K33" s="38"/>
      <c r="L33" s="38"/>
      <c r="M33" s="38"/>
      <c r="N33" s="38"/>
      <c r="O33" s="38"/>
      <c r="P33" s="38"/>
      <c r="Q33" s="38"/>
      <c r="R33" s="38"/>
      <c r="S33" s="38"/>
      <c r="T33" s="38"/>
      <c r="U33" s="38"/>
      <c r="V33" s="38"/>
      <c r="W33" s="39"/>
      <c r="X33" s="39"/>
      <c r="Y33" s="39"/>
      <c r="Z33" s="39"/>
      <c r="AA33" s="39"/>
      <c r="AB33" s="39"/>
      <c r="AC33" s="39"/>
      <c r="AD33" s="39"/>
      <c r="AE33" s="39"/>
      <c r="AF33" s="39"/>
      <c r="AG33" s="39"/>
      <c r="AH33" s="39"/>
      <c r="AI33" s="39"/>
      <c r="AJ33" s="39"/>
      <c r="AK33" s="39"/>
      <c r="AL33" s="39"/>
      <c r="AM33" s="39"/>
      <c r="AN33" s="39"/>
      <c r="AO33" s="39"/>
      <c r="AP33" s="39"/>
      <c r="AQ33" s="39"/>
    </row>
    <row r="34" spans="1:43" ht="50.25" customHeight="1" thickBot="1" x14ac:dyDescent="0.25">
      <c r="A34" s="7"/>
      <c r="B34" s="7"/>
      <c r="C34" s="7"/>
      <c r="D34" s="8"/>
      <c r="E34" s="111" t="s">
        <v>6</v>
      </c>
      <c r="F34" s="111"/>
      <c r="G34" s="111"/>
      <c r="H34" s="115" t="s">
        <v>7</v>
      </c>
      <c r="I34" s="115" t="s">
        <v>8</v>
      </c>
      <c r="J34" s="133"/>
      <c r="K34" s="134" t="s">
        <v>9</v>
      </c>
      <c r="L34" s="135"/>
      <c r="M34" s="136"/>
      <c r="N34" s="137" t="s">
        <v>10</v>
      </c>
      <c r="O34" s="138"/>
      <c r="P34" s="138"/>
      <c r="Q34" s="138"/>
      <c r="R34" s="139"/>
      <c r="S34" s="125" t="s">
        <v>11</v>
      </c>
      <c r="T34" s="126"/>
    </row>
    <row r="35" spans="1:43" ht="51" x14ac:dyDescent="0.2">
      <c r="A35" s="9"/>
      <c r="B35" s="9"/>
      <c r="C35" s="9"/>
      <c r="D35" s="10"/>
      <c r="E35" s="11" t="s">
        <v>59</v>
      </c>
      <c r="F35" s="11" t="s">
        <v>12</v>
      </c>
      <c r="G35" s="12" t="s">
        <v>13</v>
      </c>
      <c r="H35" s="115"/>
      <c r="I35" s="115"/>
      <c r="J35" s="115"/>
      <c r="K35" s="40" t="s">
        <v>14</v>
      </c>
      <c r="L35" s="14" t="s">
        <v>15</v>
      </c>
      <c r="M35" s="15" t="s">
        <v>16</v>
      </c>
      <c r="N35" s="13" t="s">
        <v>17</v>
      </c>
      <c r="O35" s="14" t="s">
        <v>18</v>
      </c>
      <c r="P35" s="14" t="s">
        <v>19</v>
      </c>
      <c r="Q35" s="14" t="s">
        <v>15</v>
      </c>
      <c r="R35" s="15" t="s">
        <v>20</v>
      </c>
      <c r="S35" s="16" t="s">
        <v>21</v>
      </c>
      <c r="T35" s="17" t="s">
        <v>58</v>
      </c>
      <c r="U35" s="129" t="s">
        <v>22</v>
      </c>
      <c r="V35" s="129" t="s">
        <v>23</v>
      </c>
    </row>
    <row r="36" spans="1:43" ht="26.25" thickBot="1" x14ac:dyDescent="0.25">
      <c r="D36" s="18" t="s">
        <v>25</v>
      </c>
      <c r="E36" s="19"/>
      <c r="F36" s="19"/>
      <c r="G36" s="19"/>
      <c r="H36" s="115"/>
      <c r="I36" s="115"/>
      <c r="J36" s="115"/>
      <c r="K36" s="41" t="s">
        <v>26</v>
      </c>
      <c r="L36" s="21" t="s">
        <v>26</v>
      </c>
      <c r="M36" s="22" t="s">
        <v>26</v>
      </c>
      <c r="N36" s="20" t="s">
        <v>26</v>
      </c>
      <c r="O36" s="21" t="s">
        <v>26</v>
      </c>
      <c r="P36" s="21" t="s">
        <v>26</v>
      </c>
      <c r="Q36" s="21" t="s">
        <v>26</v>
      </c>
      <c r="R36" s="22" t="s">
        <v>26</v>
      </c>
      <c r="S36" s="23" t="s">
        <v>26</v>
      </c>
      <c r="T36" s="24" t="s">
        <v>26</v>
      </c>
      <c r="U36" s="130"/>
      <c r="V36" s="130"/>
    </row>
    <row r="37" spans="1:43" ht="21.75" customHeight="1" x14ac:dyDescent="0.2">
      <c r="A37" s="42"/>
      <c r="B37" s="63"/>
      <c r="C37" s="63"/>
      <c r="D37" s="25" t="s">
        <v>45</v>
      </c>
      <c r="E37" s="26">
        <f>+E38+E40+E42+E44+E46+E48</f>
        <v>132473.68421052632</v>
      </c>
      <c r="F37" s="65">
        <f>+F38+F40+F42+F44+F46</f>
        <v>100801.55263157893</v>
      </c>
      <c r="G37" s="27"/>
      <c r="H37" s="27"/>
      <c r="I37" s="27"/>
      <c r="J37" s="27"/>
      <c r="K37" s="27"/>
      <c r="L37" s="27"/>
      <c r="M37" s="27"/>
      <c r="N37" s="27"/>
      <c r="O37" s="27"/>
      <c r="P37" s="27"/>
      <c r="Q37" s="27"/>
      <c r="R37" s="27"/>
      <c r="S37" s="27"/>
      <c r="T37" s="27"/>
      <c r="U37" s="27"/>
      <c r="V37" s="27"/>
    </row>
    <row r="38" spans="1:43" x14ac:dyDescent="0.2">
      <c r="A38" s="85" t="s">
        <v>46</v>
      </c>
      <c r="B38" s="87">
        <v>1</v>
      </c>
      <c r="C38" s="87" t="s">
        <v>73</v>
      </c>
      <c r="D38" s="89" t="s">
        <v>47</v>
      </c>
      <c r="E38" s="100">
        <v>15000</v>
      </c>
      <c r="F38" s="100">
        <f>475650/38</f>
        <v>12517.105263157895</v>
      </c>
      <c r="G38" s="100"/>
      <c r="H38" s="100" t="s">
        <v>48</v>
      </c>
      <c r="I38" s="100" t="s">
        <v>34</v>
      </c>
      <c r="J38" s="29" t="s">
        <v>29</v>
      </c>
      <c r="K38" s="30">
        <v>43025</v>
      </c>
      <c r="L38" s="30" t="s">
        <v>49</v>
      </c>
      <c r="M38" s="30" t="s">
        <v>49</v>
      </c>
      <c r="N38" s="31"/>
      <c r="O38" s="31"/>
      <c r="P38" s="31"/>
      <c r="Q38" s="31"/>
      <c r="R38" s="31" t="s">
        <v>49</v>
      </c>
      <c r="S38" s="32">
        <v>43040</v>
      </c>
      <c r="T38" s="32">
        <v>43465</v>
      </c>
      <c r="U38" s="100" t="s">
        <v>65</v>
      </c>
      <c r="V38" s="100" t="s">
        <v>63</v>
      </c>
    </row>
    <row r="39" spans="1:43" x14ac:dyDescent="0.2">
      <c r="A39" s="86"/>
      <c r="B39" s="88"/>
      <c r="C39" s="88"/>
      <c r="D39" s="90"/>
      <c r="E39" s="101"/>
      <c r="F39" s="101"/>
      <c r="G39" s="101"/>
      <c r="H39" s="101"/>
      <c r="I39" s="101"/>
      <c r="J39" s="29" t="s">
        <v>30</v>
      </c>
      <c r="K39" s="50">
        <v>43089</v>
      </c>
      <c r="L39" s="29"/>
      <c r="M39" s="29"/>
      <c r="N39" s="29"/>
      <c r="O39" s="29"/>
      <c r="P39" s="29"/>
      <c r="Q39" s="29"/>
      <c r="R39" s="29"/>
      <c r="S39" s="51">
        <v>43101</v>
      </c>
      <c r="T39" s="29"/>
      <c r="U39" s="101"/>
      <c r="V39" s="101"/>
    </row>
    <row r="40" spans="1:43" x14ac:dyDescent="0.2">
      <c r="A40" s="85" t="s">
        <v>50</v>
      </c>
      <c r="B40" s="87">
        <v>1</v>
      </c>
      <c r="C40" s="87" t="s">
        <v>73</v>
      </c>
      <c r="D40" s="89" t="s">
        <v>47</v>
      </c>
      <c r="E40" s="100">
        <v>13000</v>
      </c>
      <c r="F40" s="100">
        <f>551754/38</f>
        <v>14519.842105263158</v>
      </c>
      <c r="G40" s="100"/>
      <c r="H40" s="100" t="s">
        <v>51</v>
      </c>
      <c r="I40" s="100" t="s">
        <v>34</v>
      </c>
      <c r="J40" s="29" t="s">
        <v>29</v>
      </c>
      <c r="K40" s="30">
        <v>43101</v>
      </c>
      <c r="L40" s="30" t="s">
        <v>49</v>
      </c>
      <c r="M40" s="30" t="s">
        <v>49</v>
      </c>
      <c r="N40" s="31"/>
      <c r="O40" s="31" t="s">
        <v>49</v>
      </c>
      <c r="P40" s="31" t="s">
        <v>49</v>
      </c>
      <c r="Q40" s="31" t="s">
        <v>49</v>
      </c>
      <c r="R40" s="31" t="s">
        <v>49</v>
      </c>
      <c r="S40" s="32">
        <v>43101</v>
      </c>
      <c r="T40" s="32">
        <v>43465</v>
      </c>
      <c r="U40" s="100" t="s">
        <v>66</v>
      </c>
      <c r="V40" s="100" t="s">
        <v>63</v>
      </c>
    </row>
    <row r="41" spans="1:43" x14ac:dyDescent="0.2">
      <c r="A41" s="86"/>
      <c r="B41" s="88"/>
      <c r="C41" s="88"/>
      <c r="D41" s="90"/>
      <c r="E41" s="101"/>
      <c r="F41" s="101"/>
      <c r="G41" s="101"/>
      <c r="H41" s="101"/>
      <c r="I41" s="101"/>
      <c r="J41" s="29" t="s">
        <v>30</v>
      </c>
      <c r="K41" s="50">
        <v>43089</v>
      </c>
      <c r="L41" s="29"/>
      <c r="M41" s="29"/>
      <c r="N41" s="29"/>
      <c r="O41" s="29"/>
      <c r="P41" s="29"/>
      <c r="Q41" s="29"/>
      <c r="R41" s="29"/>
      <c r="S41" s="51">
        <v>43101</v>
      </c>
      <c r="T41" s="29"/>
      <c r="U41" s="101"/>
      <c r="V41" s="101"/>
    </row>
    <row r="42" spans="1:43" x14ac:dyDescent="0.2">
      <c r="A42" s="85">
        <v>2019</v>
      </c>
      <c r="B42" s="87">
        <v>1</v>
      </c>
      <c r="C42" s="87" t="s">
        <v>73</v>
      </c>
      <c r="D42" s="89" t="s">
        <v>85</v>
      </c>
      <c r="E42" s="100">
        <f>1500000/38</f>
        <v>39473.684210526313</v>
      </c>
      <c r="F42" s="100">
        <f>+(677326+825729)/38</f>
        <v>39554.07894736842</v>
      </c>
      <c r="G42" s="68"/>
      <c r="H42" s="68"/>
      <c r="I42" s="100" t="s">
        <v>34</v>
      </c>
      <c r="J42" s="29" t="s">
        <v>29</v>
      </c>
      <c r="K42" s="30">
        <v>43454</v>
      </c>
      <c r="L42" s="30" t="s">
        <v>49</v>
      </c>
      <c r="M42" s="30" t="s">
        <v>49</v>
      </c>
      <c r="N42" s="31"/>
      <c r="O42" s="31" t="s">
        <v>49</v>
      </c>
      <c r="P42" s="31" t="s">
        <v>49</v>
      </c>
      <c r="Q42" s="31" t="s">
        <v>49</v>
      </c>
      <c r="R42" s="31" t="s">
        <v>49</v>
      </c>
      <c r="S42" s="32">
        <v>43466</v>
      </c>
      <c r="T42" s="32">
        <v>43830</v>
      </c>
      <c r="V42" s="74" t="s">
        <v>63</v>
      </c>
    </row>
    <row r="43" spans="1:43" ht="51" customHeight="1" x14ac:dyDescent="0.2">
      <c r="A43" s="86"/>
      <c r="B43" s="88"/>
      <c r="C43" s="88"/>
      <c r="D43" s="90"/>
      <c r="E43" s="101"/>
      <c r="F43" s="101"/>
      <c r="G43" s="69"/>
      <c r="H43" s="69"/>
      <c r="I43" s="101"/>
      <c r="J43" s="29" t="s">
        <v>30</v>
      </c>
      <c r="K43" s="51">
        <v>43454</v>
      </c>
      <c r="L43" s="29"/>
      <c r="M43" s="29"/>
      <c r="N43" s="29"/>
      <c r="O43" s="29"/>
      <c r="P43" s="29"/>
      <c r="Q43" s="29"/>
      <c r="R43" s="29"/>
      <c r="S43" s="51">
        <v>43466</v>
      </c>
      <c r="T43" s="29"/>
      <c r="U43" s="74" t="s">
        <v>89</v>
      </c>
      <c r="V43" s="76" t="s">
        <v>63</v>
      </c>
    </row>
    <row r="44" spans="1:43" ht="25.5" x14ac:dyDescent="0.2">
      <c r="A44" s="85" t="s">
        <v>79</v>
      </c>
      <c r="B44" s="87">
        <v>1</v>
      </c>
      <c r="C44" s="87" t="s">
        <v>73</v>
      </c>
      <c r="D44" s="89" t="s">
        <v>86</v>
      </c>
      <c r="E44" s="100">
        <f>+(50000*14)/38</f>
        <v>18421.052631578947</v>
      </c>
      <c r="F44" s="100">
        <f>+(50000*14)/38</f>
        <v>18421.052631578947</v>
      </c>
      <c r="G44" s="100"/>
      <c r="H44" s="100" t="s">
        <v>54</v>
      </c>
      <c r="I44" s="100" t="s">
        <v>34</v>
      </c>
      <c r="J44" s="29" t="s">
        <v>29</v>
      </c>
      <c r="K44" s="30">
        <v>43374</v>
      </c>
      <c r="L44" s="30" t="s">
        <v>49</v>
      </c>
      <c r="M44" s="30" t="s">
        <v>49</v>
      </c>
      <c r="N44" s="31"/>
      <c r="O44" s="31" t="s">
        <v>49</v>
      </c>
      <c r="P44" s="31" t="s">
        <v>49</v>
      </c>
      <c r="Q44" s="31" t="s">
        <v>49</v>
      </c>
      <c r="R44" s="31" t="s">
        <v>49</v>
      </c>
      <c r="S44" s="32">
        <v>43374</v>
      </c>
      <c r="T44" s="32">
        <v>43830</v>
      </c>
      <c r="U44" s="76" t="s">
        <v>88</v>
      </c>
      <c r="V44" s="76" t="s">
        <v>63</v>
      </c>
    </row>
    <row r="45" spans="1:43" x14ac:dyDescent="0.2">
      <c r="A45" s="86"/>
      <c r="B45" s="88"/>
      <c r="C45" s="88"/>
      <c r="D45" s="90"/>
      <c r="E45" s="101"/>
      <c r="F45" s="101"/>
      <c r="G45" s="101"/>
      <c r="H45" s="101"/>
      <c r="I45" s="101"/>
      <c r="J45" s="29" t="s">
        <v>30</v>
      </c>
      <c r="K45" s="51">
        <v>43400</v>
      </c>
      <c r="L45" s="29"/>
      <c r="M45" s="29"/>
      <c r="N45" s="29"/>
      <c r="O45" s="29"/>
      <c r="P45" s="29"/>
      <c r="Q45" s="29"/>
      <c r="R45" s="29"/>
      <c r="S45" s="51">
        <v>43409</v>
      </c>
      <c r="T45" s="29"/>
      <c r="U45" s="54"/>
      <c r="V45" s="54"/>
    </row>
    <row r="46" spans="1:43" x14ac:dyDescent="0.2">
      <c r="A46" s="146">
        <v>2019</v>
      </c>
      <c r="B46" s="147">
        <v>1</v>
      </c>
      <c r="C46" s="147" t="s">
        <v>73</v>
      </c>
      <c r="D46" s="148" t="s">
        <v>87</v>
      </c>
      <c r="E46" s="144">
        <f>+(50000*12*2)/38</f>
        <v>31578.947368421053</v>
      </c>
      <c r="F46" s="100">
        <f>+(100000*6)/38</f>
        <v>15789.473684210527</v>
      </c>
      <c r="G46" s="100"/>
      <c r="H46" s="100"/>
      <c r="I46" s="144" t="s">
        <v>34</v>
      </c>
      <c r="J46" s="29" t="s">
        <v>29</v>
      </c>
      <c r="K46" s="30">
        <v>43454</v>
      </c>
      <c r="L46" s="30" t="s">
        <v>49</v>
      </c>
      <c r="M46" s="30" t="s">
        <v>49</v>
      </c>
      <c r="N46" s="31"/>
      <c r="O46" s="31" t="s">
        <v>49</v>
      </c>
      <c r="P46" s="31" t="s">
        <v>49</v>
      </c>
      <c r="Q46" s="31" t="s">
        <v>49</v>
      </c>
      <c r="R46" s="31" t="s">
        <v>49</v>
      </c>
      <c r="S46" s="32">
        <v>43466</v>
      </c>
      <c r="T46" s="32">
        <v>43830</v>
      </c>
      <c r="U46" s="54"/>
      <c r="V46" s="54"/>
    </row>
    <row r="47" spans="1:43" x14ac:dyDescent="0.2">
      <c r="A47" s="146"/>
      <c r="B47" s="147"/>
      <c r="C47" s="147"/>
      <c r="D47" s="148"/>
      <c r="E47" s="144"/>
      <c r="F47" s="101"/>
      <c r="G47" s="101"/>
      <c r="H47" s="101"/>
      <c r="I47" s="144"/>
      <c r="J47" s="29" t="s">
        <v>30</v>
      </c>
      <c r="K47" s="51">
        <v>43460</v>
      </c>
      <c r="L47" s="29"/>
      <c r="M47" s="29"/>
      <c r="N47" s="29"/>
      <c r="O47" s="29"/>
      <c r="P47" s="29"/>
      <c r="Q47" s="29"/>
      <c r="R47" s="29"/>
      <c r="S47" s="50"/>
      <c r="T47" s="29"/>
      <c r="U47" s="54"/>
      <c r="V47" s="54"/>
    </row>
    <row r="48" spans="1:43" s="43" customFormat="1" x14ac:dyDescent="0.2">
      <c r="A48" s="106" t="s">
        <v>52</v>
      </c>
      <c r="B48" s="81">
        <v>1</v>
      </c>
      <c r="C48" s="87" t="s">
        <v>73</v>
      </c>
      <c r="D48" s="142" t="s">
        <v>53</v>
      </c>
      <c r="E48" s="79">
        <v>15000</v>
      </c>
      <c r="F48" s="79"/>
      <c r="G48" s="79"/>
      <c r="H48" s="79" t="s">
        <v>60</v>
      </c>
      <c r="I48" s="79" t="s">
        <v>34</v>
      </c>
      <c r="J48" s="55" t="s">
        <v>29</v>
      </c>
      <c r="K48" s="30">
        <v>43521</v>
      </c>
      <c r="L48" s="30" t="s">
        <v>49</v>
      </c>
      <c r="M48" s="30" t="s">
        <v>49</v>
      </c>
      <c r="N48" s="31"/>
      <c r="O48" s="31"/>
      <c r="P48" s="31"/>
      <c r="Q48" s="31" t="s">
        <v>49</v>
      </c>
      <c r="R48" s="31" t="s">
        <v>49</v>
      </c>
      <c r="S48" s="32">
        <v>43525</v>
      </c>
      <c r="T48" s="32">
        <v>43616</v>
      </c>
      <c r="U48" s="140"/>
      <c r="V48" s="140"/>
    </row>
    <row r="49" spans="1:22" s="43" customFormat="1" x14ac:dyDescent="0.2">
      <c r="A49" s="107"/>
      <c r="B49" s="82"/>
      <c r="C49" s="88"/>
      <c r="D49" s="143"/>
      <c r="E49" s="80"/>
      <c r="F49" s="80"/>
      <c r="G49" s="80"/>
      <c r="H49" s="80"/>
      <c r="I49" s="80"/>
      <c r="J49" s="55" t="s">
        <v>30</v>
      </c>
      <c r="K49" s="55"/>
      <c r="L49" s="55"/>
      <c r="M49" s="55"/>
      <c r="N49" s="55"/>
      <c r="O49" s="55"/>
      <c r="P49" s="55"/>
      <c r="Q49" s="55"/>
      <c r="R49" s="55"/>
      <c r="S49" s="55"/>
      <c r="T49" s="55"/>
      <c r="U49" s="141"/>
      <c r="V49" s="141"/>
    </row>
    <row r="50" spans="1:22" ht="15" x14ac:dyDescent="0.2">
      <c r="A50" s="145"/>
      <c r="B50" s="145"/>
      <c r="C50" s="145"/>
      <c r="D50" s="44" t="s">
        <v>55</v>
      </c>
      <c r="E50" s="45">
        <f>+E37+E27+E20+E13+E10</f>
        <v>2072042.105263158</v>
      </c>
      <c r="F50" s="46">
        <f>+F37+F27+F20+F13</f>
        <v>681282.97368421056</v>
      </c>
      <c r="G50" s="46"/>
      <c r="H50" s="46"/>
      <c r="I50" s="46"/>
      <c r="J50" s="46"/>
      <c r="K50" s="46"/>
      <c r="L50" s="46"/>
      <c r="M50" s="46"/>
      <c r="N50" s="46"/>
      <c r="O50" s="46"/>
      <c r="P50" s="46"/>
      <c r="Q50" s="46"/>
      <c r="R50" s="46"/>
      <c r="S50" s="46"/>
      <c r="T50" s="46"/>
      <c r="U50" s="46"/>
      <c r="V50" s="46"/>
    </row>
    <row r="52" spans="1:22" x14ac:dyDescent="0.2">
      <c r="A52" s="102" t="s">
        <v>61</v>
      </c>
      <c r="B52" s="102"/>
      <c r="C52" s="102"/>
      <c r="D52" s="102"/>
      <c r="E52" s="102"/>
    </row>
    <row r="53" spans="1:22" ht="15" x14ac:dyDescent="0.25">
      <c r="F53" s="47"/>
      <c r="H53" s="48"/>
    </row>
    <row r="54" spans="1:22" ht="63.75" customHeight="1" x14ac:dyDescent="0.2">
      <c r="A54" s="157" t="s">
        <v>94</v>
      </c>
      <c r="B54" s="157"/>
      <c r="C54" s="157"/>
      <c r="D54" s="157"/>
      <c r="E54" s="157"/>
      <c r="F54" s="157"/>
      <c r="G54" s="157"/>
      <c r="H54" s="157"/>
      <c r="I54" s="157"/>
      <c r="J54" s="157"/>
      <c r="K54" s="157"/>
      <c r="L54" s="157"/>
      <c r="M54" s="157"/>
      <c r="N54" s="157"/>
      <c r="O54" s="157"/>
      <c r="P54" s="157"/>
      <c r="Q54" s="157"/>
      <c r="R54" s="157"/>
      <c r="S54" s="157"/>
      <c r="T54" s="157"/>
    </row>
    <row r="56" spans="1:22" x14ac:dyDescent="0.2">
      <c r="E56" s="49"/>
    </row>
    <row r="58" spans="1:22" x14ac:dyDescent="0.2">
      <c r="E58" s="49"/>
    </row>
    <row r="60" spans="1:22" x14ac:dyDescent="0.2">
      <c r="E60" s="49"/>
    </row>
  </sheetData>
  <sheetProtection algorithmName="SHA-512" hashValue="sB5IrCJ4xxqlV//27N/O+ppqNaIxLWDS7L1TRJuV72SF6EUlc8U6hpSE21qr7oLMw1jLT++kCRJnCEs07BhdIA==" saltValue="CTV7JgDdvBWjK1uvwodStQ==" spinCount="100000" sheet="1" objects="1" scenarios="1"/>
  <mergeCells count="176">
    <mergeCell ref="A54:T54"/>
    <mergeCell ref="A1:C1"/>
    <mergeCell ref="A21:A22"/>
    <mergeCell ref="B21:B22"/>
    <mergeCell ref="C21:C22"/>
    <mergeCell ref="D21:D22"/>
    <mergeCell ref="E21:E22"/>
    <mergeCell ref="F21:F22"/>
    <mergeCell ref="G21:G22"/>
    <mergeCell ref="H21:H22"/>
    <mergeCell ref="I21:I22"/>
    <mergeCell ref="A50:C50"/>
    <mergeCell ref="G44:G45"/>
    <mergeCell ref="F46:F47"/>
    <mergeCell ref="G46:G47"/>
    <mergeCell ref="H46:H47"/>
    <mergeCell ref="A42:A43"/>
    <mergeCell ref="D42:D43"/>
    <mergeCell ref="B42:B43"/>
    <mergeCell ref="C42:C43"/>
    <mergeCell ref="E42:E43"/>
    <mergeCell ref="G48:G49"/>
    <mergeCell ref="A46:A47"/>
    <mergeCell ref="B46:B47"/>
    <mergeCell ref="C46:C47"/>
    <mergeCell ref="D46:D47"/>
    <mergeCell ref="E46:E47"/>
    <mergeCell ref="D30:D31"/>
    <mergeCell ref="B25:B26"/>
    <mergeCell ref="I46:I47"/>
    <mergeCell ref="E40:E41"/>
    <mergeCell ref="F40:F41"/>
    <mergeCell ref="G40:G41"/>
    <mergeCell ref="B40:B41"/>
    <mergeCell ref="C40:C41"/>
    <mergeCell ref="A38:A39"/>
    <mergeCell ref="D38:D39"/>
    <mergeCell ref="E38:E39"/>
    <mergeCell ref="F38:F39"/>
    <mergeCell ref="G38:G39"/>
    <mergeCell ref="H38:H39"/>
    <mergeCell ref="I38:I39"/>
    <mergeCell ref="F42:F43"/>
    <mergeCell ref="U38:U39"/>
    <mergeCell ref="B38:B39"/>
    <mergeCell ref="C38:C39"/>
    <mergeCell ref="V48:V49"/>
    <mergeCell ref="I40:I41"/>
    <mergeCell ref="U40:U41"/>
    <mergeCell ref="V40:V41"/>
    <mergeCell ref="H48:H49"/>
    <mergeCell ref="I48:I49"/>
    <mergeCell ref="H40:H41"/>
    <mergeCell ref="V38:V39"/>
    <mergeCell ref="I42:I43"/>
    <mergeCell ref="U48:U49"/>
    <mergeCell ref="D44:D45"/>
    <mergeCell ref="F44:F45"/>
    <mergeCell ref="E44:E45"/>
    <mergeCell ref="D48:D49"/>
    <mergeCell ref="E48:E49"/>
    <mergeCell ref="F48:F49"/>
    <mergeCell ref="B44:B45"/>
    <mergeCell ref="B48:B49"/>
    <mergeCell ref="C44:C45"/>
    <mergeCell ref="C48:C49"/>
    <mergeCell ref="D40:D41"/>
    <mergeCell ref="U30:U31"/>
    <mergeCell ref="V30:V31"/>
    <mergeCell ref="E34:G34"/>
    <mergeCell ref="H34:H36"/>
    <mergeCell ref="I34:I36"/>
    <mergeCell ref="J34:J36"/>
    <mergeCell ref="K34:M34"/>
    <mergeCell ref="N34:R34"/>
    <mergeCell ref="S34:T34"/>
    <mergeCell ref="H30:H31"/>
    <mergeCell ref="U35:U36"/>
    <mergeCell ref="V35:V36"/>
    <mergeCell ref="G30:G31"/>
    <mergeCell ref="I30:I31"/>
    <mergeCell ref="E30:E31"/>
    <mergeCell ref="F30:F31"/>
    <mergeCell ref="U7:U8"/>
    <mergeCell ref="V7:V8"/>
    <mergeCell ref="F18:F19"/>
    <mergeCell ref="G18:G19"/>
    <mergeCell ref="V25:V26"/>
    <mergeCell ref="A28:A29"/>
    <mergeCell ref="D28:D29"/>
    <mergeCell ref="E28:E29"/>
    <mergeCell ref="F28:F29"/>
    <mergeCell ref="G28:G29"/>
    <mergeCell ref="H28:H29"/>
    <mergeCell ref="I28:I29"/>
    <mergeCell ref="U28:U29"/>
    <mergeCell ref="V28:V29"/>
    <mergeCell ref="I25:I26"/>
    <mergeCell ref="U25:U26"/>
    <mergeCell ref="D25:D26"/>
    <mergeCell ref="E25:E26"/>
    <mergeCell ref="U18:U19"/>
    <mergeCell ref="V18:V19"/>
    <mergeCell ref="D14:D15"/>
    <mergeCell ref="A14:A15"/>
    <mergeCell ref="E14:E15"/>
    <mergeCell ref="F14:F15"/>
    <mergeCell ref="K5:T5"/>
    <mergeCell ref="E6:G6"/>
    <mergeCell ref="H6:H8"/>
    <mergeCell ref="I6:I8"/>
    <mergeCell ref="J6:J8"/>
    <mergeCell ref="K6:M6"/>
    <mergeCell ref="N6:R6"/>
    <mergeCell ref="I18:I19"/>
    <mergeCell ref="S6:T6"/>
    <mergeCell ref="H11:H12"/>
    <mergeCell ref="I11:I12"/>
    <mergeCell ref="I14:I15"/>
    <mergeCell ref="H18:H19"/>
    <mergeCell ref="E18:E19"/>
    <mergeCell ref="F8:F9"/>
    <mergeCell ref="G8:G9"/>
    <mergeCell ref="G14:G15"/>
    <mergeCell ref="E8:E9"/>
    <mergeCell ref="E11:E12"/>
    <mergeCell ref="F11:F12"/>
    <mergeCell ref="G11:G12"/>
    <mergeCell ref="H23:H24"/>
    <mergeCell ref="I23:I24"/>
    <mergeCell ref="E23:E24"/>
    <mergeCell ref="I16:I17"/>
    <mergeCell ref="A52:E52"/>
    <mergeCell ref="H44:H45"/>
    <mergeCell ref="I44:I45"/>
    <mergeCell ref="E3:G3"/>
    <mergeCell ref="E4:J4"/>
    <mergeCell ref="A25:A26"/>
    <mergeCell ref="A8:A9"/>
    <mergeCell ref="F25:F26"/>
    <mergeCell ref="G25:G26"/>
    <mergeCell ref="H25:H26"/>
    <mergeCell ref="A44:A45"/>
    <mergeCell ref="A48:A49"/>
    <mergeCell ref="A18:A19"/>
    <mergeCell ref="D18:D19"/>
    <mergeCell ref="B18:B19"/>
    <mergeCell ref="C18:C19"/>
    <mergeCell ref="F23:F24"/>
    <mergeCell ref="G23:G24"/>
    <mergeCell ref="A40:A41"/>
    <mergeCell ref="A30:A31"/>
    <mergeCell ref="E2:T2"/>
    <mergeCell ref="H14:H15"/>
    <mergeCell ref="C25:C26"/>
    <mergeCell ref="B8:B9"/>
    <mergeCell ref="C8:C9"/>
    <mergeCell ref="B14:B15"/>
    <mergeCell ref="C14:C15"/>
    <mergeCell ref="A23:A24"/>
    <mergeCell ref="B23:B24"/>
    <mergeCell ref="C23:C24"/>
    <mergeCell ref="D23:D24"/>
    <mergeCell ref="D8:D9"/>
    <mergeCell ref="A11:A12"/>
    <mergeCell ref="B11:B12"/>
    <mergeCell ref="C11:C12"/>
    <mergeCell ref="D11:D12"/>
    <mergeCell ref="A16:A17"/>
    <mergeCell ref="B16:B17"/>
    <mergeCell ref="C16:C17"/>
    <mergeCell ref="D16:D17"/>
    <mergeCell ref="E16:E17"/>
    <mergeCell ref="F16:F17"/>
    <mergeCell ref="G16:G17"/>
    <mergeCell ref="H16:H17"/>
  </mergeCells>
  <pageMargins left="0.70866141732283472" right="0.70866141732283472" top="0.74803149606299213" bottom="0.74803149606299213" header="0.31496062992125984" footer="0.31496062992125984"/>
  <pageSetup paperSize="5"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6:F17"/>
  <sheetViews>
    <sheetView workbookViewId="0">
      <selection activeCell="E13" sqref="E13"/>
    </sheetView>
  </sheetViews>
  <sheetFormatPr baseColWidth="10" defaultRowHeight="15" x14ac:dyDescent="0.25"/>
  <sheetData>
    <row r="16" spans="6:6" x14ac:dyDescent="0.25">
      <c r="F16">
        <f>1780*31.71</f>
        <v>56443.8</v>
      </c>
    </row>
    <row r="17" spans="6:6" x14ac:dyDescent="0.25">
      <c r="F17">
        <f>2170*31.71</f>
        <v>68810.7</v>
      </c>
    </row>
  </sheetData>
  <sheetProtection algorithmName="SHA-512" hashValue="JUrq+GaiMHS5SUfgzKUDJJEixGUJ5g/DLfyWkvXUOW6s33x8ABTOFegUATm6ndxd2Qi6HK3rVhet3zCUT8AAcg==" saltValue="dfQ13F1Fm9fF9cqEln14B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CX0550</dc:creator>
  <cp:lastModifiedBy>Cortez, Cristian</cp:lastModifiedBy>
  <cp:lastPrinted>2018-09-14T19:16:16Z</cp:lastPrinted>
  <dcterms:created xsi:type="dcterms:W3CDTF">2018-09-05T19:30:55Z</dcterms:created>
  <dcterms:modified xsi:type="dcterms:W3CDTF">2019-02-19T21:53:57Z</dcterms:modified>
</cp:coreProperties>
</file>